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https://vrijsselland.sharepoint.com/sites/msteams_7c8cd7_503144/Shared Documents/General/Contractbeheer/2026 Rekentools 20260129/Webversie/"/>
    </mc:Choice>
  </mc:AlternateContent>
  <xr:revisionPtr revIDLastSave="704" documentId="8_{3870D85A-76EA-4ABA-9672-F2886178A724}" xr6:coauthVersionLast="47" xr6:coauthVersionMax="47" xr10:uidLastSave="{F20C8F2C-EFD8-4B35-A421-1AAC5F1AE9A9}"/>
  <workbookProtection workbookAlgorithmName="SHA-512" workbookHashValue="jV0H0e1EOqkfyVHaJgmR7vJOkYRj0wqmgpcIHSPO7x/M2aZ2m2+7prOqmyhGpxROjE1AkUmBcfgim9hD/PvLZw==" workbookSaltValue="IxhGmxti06MbZZDZnSAFvQ==" workbookSpinCount="100000" lockStructure="1"/>
  <bookViews>
    <workbookView xWindow="-120" yWindow="-120" windowWidth="29040" windowHeight="15720" tabRatio="855" firstSheet="6" activeTab="6" xr2:uid="{DEC89382-DB95-46DD-83DE-9C99EBC2AA45}"/>
  </bookViews>
  <sheets>
    <sheet name="Versiebeheer" sheetId="27" r:id="rId1"/>
    <sheet name="Algemene instructie" sheetId="223" r:id="rId2"/>
    <sheet name="Invulinstructie per vraag" sheetId="224" r:id="rId3"/>
    <sheet name="Verzamelblad" sheetId="59" r:id="rId4"/>
    <sheet name="Lijsten" sheetId="55" state="hidden" r:id="rId5"/>
    <sheet name="Techniek" sheetId="312" state="hidden" r:id="rId6"/>
    <sheet name="Groepsaanbod groep 1" sheetId="58" r:id="rId7"/>
    <sheet name="Groepsaanbod groep 2" sheetId="293" r:id="rId8"/>
    <sheet name="Groepsaanbod groep 3" sheetId="294" r:id="rId9"/>
    <sheet name="Groepsaanbod groep 4" sheetId="295" r:id="rId10"/>
    <sheet name="Groepsaanbod groep 5" sheetId="296" r:id="rId11"/>
    <sheet name="Groepsaanbod groep 6" sheetId="297" r:id="rId12"/>
    <sheet name="Groepsaanbod groep 7" sheetId="298" r:id="rId13"/>
    <sheet name="Groepsaanbod groep 8" sheetId="299" r:id="rId14"/>
    <sheet name="Groepsaanbod groep 9" sheetId="300" r:id="rId15"/>
    <sheet name="Groepsaanbod groep 10" sheetId="301" r:id="rId16"/>
    <sheet name="Groepsaanbod groep 11" sheetId="302" r:id="rId17"/>
    <sheet name="Groepsaanbod groep 12" sheetId="303" r:id="rId18"/>
    <sheet name="Groepsaanbod groep 13" sheetId="304" r:id="rId19"/>
    <sheet name="Groepsaanbod groep 14" sheetId="305" r:id="rId20"/>
    <sheet name="Groepsaanbod groep 15" sheetId="306" r:id="rId21"/>
    <sheet name="Groepsaanbod groep 16" sheetId="307" r:id="rId22"/>
    <sheet name="Groepsaanbod groep 17" sheetId="308" r:id="rId23"/>
    <sheet name="Groepsaanbod groep 18" sheetId="309" r:id="rId24"/>
    <sheet name="Groepsaanbod groep 19" sheetId="310" r:id="rId25"/>
    <sheet name="Groepsaanbod groep 20" sheetId="311" r:id="rId26"/>
  </sheets>
  <definedNames>
    <definedName name="_xlnm._FilterDatabase" localSheetId="6" hidden="1">'Groepsaanbod groep 1'!$C$3:$D$22</definedName>
    <definedName name="_xlnm._FilterDatabase" localSheetId="15" hidden="1">'Groepsaanbod groep 10'!$C$3:$D$22</definedName>
    <definedName name="_xlnm._FilterDatabase" localSheetId="16" hidden="1">'Groepsaanbod groep 11'!$C$3:$D$22</definedName>
    <definedName name="_xlnm._FilterDatabase" localSheetId="17" hidden="1">'Groepsaanbod groep 12'!$C$3:$D$22</definedName>
    <definedName name="_xlnm._FilterDatabase" localSheetId="18" hidden="1">'Groepsaanbod groep 13'!$C$3:$D$22</definedName>
    <definedName name="_xlnm._FilterDatabase" localSheetId="19" hidden="1">'Groepsaanbod groep 14'!$C$3:$D$22</definedName>
    <definedName name="_xlnm._FilterDatabase" localSheetId="20" hidden="1">'Groepsaanbod groep 15'!$C$3:$D$22</definedName>
    <definedName name="_xlnm._FilterDatabase" localSheetId="21" hidden="1">'Groepsaanbod groep 16'!$C$3:$D$22</definedName>
    <definedName name="_xlnm._FilterDatabase" localSheetId="22" hidden="1">'Groepsaanbod groep 17'!$C$3:$D$22</definedName>
    <definedName name="_xlnm._FilterDatabase" localSheetId="23" hidden="1">'Groepsaanbod groep 18'!$C$3:$D$22</definedName>
    <definedName name="_xlnm._FilterDatabase" localSheetId="24" hidden="1">'Groepsaanbod groep 19'!$C$3:$D$22</definedName>
    <definedName name="_xlnm._FilterDatabase" localSheetId="7" hidden="1">'Groepsaanbod groep 2'!$C$3:$D$22</definedName>
    <definedName name="_xlnm._FilterDatabase" localSheetId="25" hidden="1">'Groepsaanbod groep 20'!$C$3:$D$22</definedName>
    <definedName name="_xlnm._FilterDatabase" localSheetId="8" hidden="1">'Groepsaanbod groep 3'!$C$3:$D$22</definedName>
    <definedName name="_xlnm._FilterDatabase" localSheetId="9" hidden="1">'Groepsaanbod groep 4'!$C$3:$D$22</definedName>
    <definedName name="_xlnm._FilterDatabase" localSheetId="10" hidden="1">'Groepsaanbod groep 5'!$C$3:$D$22</definedName>
    <definedName name="_xlnm._FilterDatabase" localSheetId="11" hidden="1">'Groepsaanbod groep 6'!$C$3:$D$22</definedName>
    <definedName name="_xlnm._FilterDatabase" localSheetId="12" hidden="1">'Groepsaanbod groep 7'!$C$3:$D$22</definedName>
    <definedName name="_xlnm._FilterDatabase" localSheetId="13" hidden="1">'Groepsaanbod groep 8'!$C$3:$D$22</definedName>
    <definedName name="_xlnm._FilterDatabase" localSheetId="14" hidden="1">'Groepsaanbod groep 9'!$C$3:$D$22</definedName>
    <definedName name="_xlnm.Print_Area" localSheetId="1">'Algemene instructie'!$A$1:$D$12</definedName>
    <definedName name="_xlnm.Print_Area" localSheetId="6">'Groepsaanbod groep 1'!$B$3:$D$30</definedName>
    <definedName name="_xlnm.Print_Area" localSheetId="15">'Groepsaanbod groep 10'!$B$3:$D$30</definedName>
    <definedName name="_xlnm.Print_Area" localSheetId="16">'Groepsaanbod groep 11'!$B$3:$D$30</definedName>
    <definedName name="_xlnm.Print_Area" localSheetId="17">'Groepsaanbod groep 12'!$B$3:$D$30</definedName>
    <definedName name="_xlnm.Print_Area" localSheetId="18">'Groepsaanbod groep 13'!$B$3:$D$30</definedName>
    <definedName name="_xlnm.Print_Area" localSheetId="19">'Groepsaanbod groep 14'!$B$3:$D$30</definedName>
    <definedName name="_xlnm.Print_Area" localSheetId="20">'Groepsaanbod groep 15'!$B$3:$D$30</definedName>
    <definedName name="_xlnm.Print_Area" localSheetId="21">'Groepsaanbod groep 16'!$B$3:$D$30</definedName>
    <definedName name="_xlnm.Print_Area" localSheetId="22">'Groepsaanbod groep 17'!$B$3:$D$30</definedName>
    <definedName name="_xlnm.Print_Area" localSheetId="23">'Groepsaanbod groep 18'!$B$3:$D$30</definedName>
    <definedName name="_xlnm.Print_Area" localSheetId="24">'Groepsaanbod groep 19'!$B$3:$D$30</definedName>
    <definedName name="_xlnm.Print_Area" localSheetId="7">'Groepsaanbod groep 2'!$B$3:$D$30</definedName>
    <definedName name="_xlnm.Print_Area" localSheetId="25">'Groepsaanbod groep 20'!$B$3:$D$30</definedName>
    <definedName name="_xlnm.Print_Area" localSheetId="8">'Groepsaanbod groep 3'!$B$3:$D$30</definedName>
    <definedName name="_xlnm.Print_Area" localSheetId="9">'Groepsaanbod groep 4'!$B$3:$D$30</definedName>
    <definedName name="_xlnm.Print_Area" localSheetId="10">'Groepsaanbod groep 5'!$B$3:$D$30</definedName>
    <definedName name="_xlnm.Print_Area" localSheetId="11">'Groepsaanbod groep 6'!$B$3:$D$30</definedName>
    <definedName name="_xlnm.Print_Area" localSheetId="12">'Groepsaanbod groep 7'!$B$3:$D$30</definedName>
    <definedName name="_xlnm.Print_Area" localSheetId="13">'Groepsaanbod groep 8'!$B$3:$D$30</definedName>
    <definedName name="_xlnm.Print_Area" localSheetId="14">'Groepsaanbod groep 9'!$B$3:$D$30</definedName>
    <definedName name="_xlnm.Print_Area" localSheetId="2">'Invulinstructie per vraag'!$A$1:$D$21</definedName>
    <definedName name="bez">Lijsten!$C$3:$C$784</definedName>
    <definedName name="bezetting">Lijsten!$D$3:$D$18</definedName>
    <definedName name="cap">Lijsten!$B$3:$B$109</definedName>
    <definedName name="dag">Lijsten!$A$3:$A$9</definedName>
    <definedName name="ja">Lijsten!$E$2:$E$4</definedName>
    <definedName name="producten">Lijsten!$H$3:$H$8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311" l="1"/>
  <c r="C16" i="310"/>
  <c r="C16" i="309"/>
  <c r="C16" i="308"/>
  <c r="C16" i="307"/>
  <c r="C16" i="306"/>
  <c r="C16" i="305"/>
  <c r="C16" i="304"/>
  <c r="C16" i="303"/>
  <c r="C16" i="302"/>
  <c r="C16" i="301"/>
  <c r="C16" i="300"/>
  <c r="C16" i="299"/>
  <c r="C16" i="298"/>
  <c r="C16" i="297"/>
  <c r="C16" i="296"/>
  <c r="C16" i="295"/>
  <c r="C16" i="294"/>
  <c r="C16" i="293"/>
  <c r="B25" i="311"/>
  <c r="B25" i="310"/>
  <c r="B25" i="309"/>
  <c r="B25" i="308"/>
  <c r="B25" i="307"/>
  <c r="B25" i="306"/>
  <c r="B25" i="305"/>
  <c r="B25" i="304"/>
  <c r="B25" i="303"/>
  <c r="B25" i="302"/>
  <c r="B25" i="301"/>
  <c r="B25" i="300"/>
  <c r="B25" i="299"/>
  <c r="B25" i="298"/>
  <c r="B25" i="297"/>
  <c r="B25" i="296"/>
  <c r="B25" i="295"/>
  <c r="B25" i="294"/>
  <c r="D22" i="296" l="1"/>
  <c r="D23" i="296" s="1"/>
  <c r="D22" i="297"/>
  <c r="D23" i="297" s="1"/>
  <c r="D22" i="298"/>
  <c r="D23" i="298" s="1"/>
  <c r="D22" i="299"/>
  <c r="D23" i="299" s="1"/>
  <c r="D22" i="300"/>
  <c r="D23" i="300" s="1"/>
  <c r="D22" i="301"/>
  <c r="D23" i="301" s="1"/>
  <c r="D22" i="302"/>
  <c r="D23" i="302" s="1"/>
  <c r="D22" i="303"/>
  <c r="D23" i="303" s="1"/>
  <c r="D22" i="304"/>
  <c r="D23" i="304" s="1"/>
  <c r="D22" i="305"/>
  <c r="D23" i="305" s="1"/>
  <c r="D22" i="306"/>
  <c r="D23" i="306" s="1"/>
  <c r="D22" i="307"/>
  <c r="D23" i="307" s="1"/>
  <c r="D22" i="308"/>
  <c r="D23" i="308" s="1"/>
  <c r="D22" i="309"/>
  <c r="D23" i="309" s="1"/>
  <c r="D22" i="310"/>
  <c r="D23" i="310" s="1"/>
  <c r="D22" i="311"/>
  <c r="D23" i="311" s="1"/>
  <c r="D22" i="295"/>
  <c r="D23" i="295" s="1"/>
  <c r="F20" i="311" l="1"/>
  <c r="D19" i="311"/>
  <c r="D15" i="311"/>
  <c r="D13" i="311"/>
  <c r="D18" i="311" s="1"/>
  <c r="D20" i="311" s="1"/>
  <c r="D21" i="311" s="1"/>
  <c r="D12" i="311"/>
  <c r="D7" i="311"/>
  <c r="F20" i="310"/>
  <c r="D19" i="310"/>
  <c r="D15" i="310"/>
  <c r="D13" i="310"/>
  <c r="D18" i="310" s="1"/>
  <c r="D20" i="310" s="1"/>
  <c r="D21" i="310" s="1"/>
  <c r="D12" i="310"/>
  <c r="D11" i="310"/>
  <c r="D7" i="310"/>
  <c r="F20" i="309"/>
  <c r="D19" i="309"/>
  <c r="D15" i="309"/>
  <c r="D13" i="309"/>
  <c r="D18" i="309" s="1"/>
  <c r="D20" i="309" s="1"/>
  <c r="D21" i="309" s="1"/>
  <c r="D12" i="309"/>
  <c r="D7" i="309"/>
  <c r="D11" i="309" s="1"/>
  <c r="F20" i="308"/>
  <c r="D19" i="308"/>
  <c r="D15" i="308"/>
  <c r="D13" i="308"/>
  <c r="D18" i="308" s="1"/>
  <c r="D20" i="308" s="1"/>
  <c r="D21" i="308" s="1"/>
  <c r="D12" i="308"/>
  <c r="D11" i="308"/>
  <c r="D7" i="308"/>
  <c r="F20" i="307"/>
  <c r="D19" i="307"/>
  <c r="D15" i="307"/>
  <c r="D13" i="307"/>
  <c r="D18" i="307" s="1"/>
  <c r="D20" i="307" s="1"/>
  <c r="D21" i="307" s="1"/>
  <c r="D12" i="307"/>
  <c r="D7" i="307"/>
  <c r="D11" i="307" s="1"/>
  <c r="F20" i="306"/>
  <c r="D15" i="306"/>
  <c r="D19" i="306" s="1"/>
  <c r="D13" i="306"/>
  <c r="D18" i="306" s="1"/>
  <c r="D20" i="306" s="1"/>
  <c r="D21" i="306" s="1"/>
  <c r="D12" i="306"/>
  <c r="D11" i="306"/>
  <c r="D7" i="306"/>
  <c r="F20" i="305"/>
  <c r="D15" i="305"/>
  <c r="D19" i="305" s="1"/>
  <c r="D13" i="305"/>
  <c r="D18" i="305" s="1"/>
  <c r="D20" i="305" s="1"/>
  <c r="D21" i="305" s="1"/>
  <c r="D12" i="305"/>
  <c r="D11" i="305"/>
  <c r="D7" i="305"/>
  <c r="F20" i="304"/>
  <c r="D15" i="304"/>
  <c r="D19" i="304" s="1"/>
  <c r="D13" i="304"/>
  <c r="D18" i="304" s="1"/>
  <c r="D20" i="304" s="1"/>
  <c r="D21" i="304" s="1"/>
  <c r="D12" i="304"/>
  <c r="D7" i="304"/>
  <c r="F20" i="303"/>
  <c r="D19" i="303"/>
  <c r="D15" i="303"/>
  <c r="D13" i="303"/>
  <c r="D18" i="303" s="1"/>
  <c r="D20" i="303" s="1"/>
  <c r="D21" i="303" s="1"/>
  <c r="D12" i="303"/>
  <c r="D7" i="303"/>
  <c r="D11" i="303" s="1"/>
  <c r="F20" i="302"/>
  <c r="D19" i="302"/>
  <c r="D15" i="302"/>
  <c r="D13" i="302"/>
  <c r="D18" i="302" s="1"/>
  <c r="D20" i="302" s="1"/>
  <c r="D21" i="302" s="1"/>
  <c r="D12" i="302"/>
  <c r="D11" i="302"/>
  <c r="D7" i="302"/>
  <c r="F20" i="301"/>
  <c r="D19" i="301"/>
  <c r="D15" i="301"/>
  <c r="D13" i="301"/>
  <c r="D18" i="301" s="1"/>
  <c r="D20" i="301" s="1"/>
  <c r="D21" i="301" s="1"/>
  <c r="D12" i="301"/>
  <c r="D11" i="301"/>
  <c r="D7" i="301"/>
  <c r="F20" i="300"/>
  <c r="D19" i="300"/>
  <c r="D15" i="300"/>
  <c r="D13" i="300"/>
  <c r="D18" i="300" s="1"/>
  <c r="D20" i="300" s="1"/>
  <c r="D21" i="300" s="1"/>
  <c r="D12" i="300"/>
  <c r="D7" i="300"/>
  <c r="D11" i="300" s="1"/>
  <c r="F20" i="299"/>
  <c r="D15" i="299"/>
  <c r="D19" i="299" s="1"/>
  <c r="D13" i="299"/>
  <c r="D18" i="299" s="1"/>
  <c r="D20" i="299" s="1"/>
  <c r="D21" i="299" s="1"/>
  <c r="D12" i="299"/>
  <c r="D7" i="299"/>
  <c r="D11" i="299" s="1"/>
  <c r="F20" i="298"/>
  <c r="D15" i="298"/>
  <c r="D19" i="298" s="1"/>
  <c r="D13" i="298"/>
  <c r="D18" i="298" s="1"/>
  <c r="D20" i="298" s="1"/>
  <c r="D21" i="298" s="1"/>
  <c r="D12" i="298"/>
  <c r="D7" i="298"/>
  <c r="D11" i="298" s="1"/>
  <c r="F20" i="297"/>
  <c r="D15" i="297"/>
  <c r="D19" i="297" s="1"/>
  <c r="D13" i="297"/>
  <c r="D18" i="297" s="1"/>
  <c r="D20" i="297" s="1"/>
  <c r="D21" i="297" s="1"/>
  <c r="D12" i="297"/>
  <c r="D11" i="297"/>
  <c r="D7" i="297"/>
  <c r="F20" i="296"/>
  <c r="D15" i="296"/>
  <c r="D19" i="296" s="1"/>
  <c r="D13" i="296"/>
  <c r="D18" i="296" s="1"/>
  <c r="D20" i="296" s="1"/>
  <c r="D21" i="296" s="1"/>
  <c r="D12" i="296"/>
  <c r="D7" i="296"/>
  <c r="D11" i="296" s="1"/>
  <c r="F20" i="295"/>
  <c r="D15" i="295"/>
  <c r="D19" i="295" s="1"/>
  <c r="D13" i="295"/>
  <c r="D18" i="295" s="1"/>
  <c r="D20" i="295" s="1"/>
  <c r="D21" i="295" s="1"/>
  <c r="D12" i="295"/>
  <c r="D11" i="295"/>
  <c r="D7" i="295"/>
  <c r="F20" i="294"/>
  <c r="D15" i="294"/>
  <c r="D19" i="294" s="1"/>
  <c r="D13" i="294"/>
  <c r="D18" i="294" s="1"/>
  <c r="D20" i="294" s="1"/>
  <c r="D21" i="294" s="1"/>
  <c r="D12" i="294"/>
  <c r="D7" i="294"/>
  <c r="D15" i="293"/>
  <c r="D13" i="293"/>
  <c r="D18" i="293" s="1"/>
  <c r="D12" i="293"/>
  <c r="D7" i="293"/>
  <c r="D22" i="293" s="1"/>
  <c r="K4" i="55"/>
  <c r="K5" i="55"/>
  <c r="K6" i="55"/>
  <c r="K7" i="55"/>
  <c r="K3" i="55"/>
  <c r="B25" i="293" l="1"/>
  <c r="D23" i="293"/>
  <c r="D11" i="294"/>
  <c r="D22" i="294"/>
  <c r="D19" i="293"/>
  <c r="D20" i="293"/>
  <c r="D21" i="293" s="1"/>
  <c r="F20" i="293"/>
  <c r="D11" i="293"/>
  <c r="D11" i="304"/>
  <c r="D11" i="311"/>
  <c r="D23" i="294" l="1"/>
  <c r="D7" i="58"/>
  <c r="D22" i="58" s="1"/>
  <c r="B25" i="58" s="1"/>
  <c r="G4" i="55"/>
  <c r="G5" i="55"/>
  <c r="G6" i="55"/>
  <c r="G7" i="55"/>
  <c r="G3" i="55"/>
  <c r="F7" i="55"/>
  <c r="F8" i="55"/>
  <c r="F4" i="55"/>
  <c r="F5" i="55"/>
  <c r="F6" i="55"/>
  <c r="F3" i="55"/>
  <c r="D23" i="58" l="1"/>
  <c r="K8" i="55"/>
  <c r="J6" i="55"/>
  <c r="J4" i="55"/>
  <c r="J3" i="55"/>
  <c r="J8" i="55"/>
  <c r="J7" i="55"/>
  <c r="J5" i="55"/>
  <c r="D15" i="58" l="1"/>
  <c r="B6" i="224"/>
  <c r="B7" i="224"/>
  <c r="B8" i="224"/>
  <c r="B9" i="224"/>
  <c r="B10" i="224"/>
  <c r="B11" i="224"/>
  <c r="B12" i="224"/>
  <c r="B13" i="224"/>
  <c r="B14" i="224"/>
  <c r="B15" i="224"/>
  <c r="B16" i="224"/>
  <c r="B17" i="224"/>
  <c r="B18" i="224"/>
  <c r="B19" i="224"/>
  <c r="B20" i="224"/>
  <c r="B21" i="224"/>
  <c r="B22" i="224"/>
  <c r="B23" i="224"/>
  <c r="B24" i="224"/>
  <c r="B5" i="224"/>
  <c r="C6" i="224"/>
  <c r="C7" i="224"/>
  <c r="C8" i="224"/>
  <c r="C9" i="224"/>
  <c r="C10" i="224"/>
  <c r="C11" i="224"/>
  <c r="C12" i="224"/>
  <c r="C13" i="224"/>
  <c r="C14" i="224"/>
  <c r="C15" i="224"/>
  <c r="C16" i="224"/>
  <c r="C18" i="224"/>
  <c r="C19" i="224"/>
  <c r="C20" i="224"/>
  <c r="C21" i="224"/>
  <c r="C22" i="224"/>
  <c r="C23" i="224"/>
  <c r="C24" i="224"/>
  <c r="C5" i="224"/>
  <c r="F20" i="58" l="1"/>
  <c r="B6" i="59" l="1"/>
  <c r="B7" i="59"/>
  <c r="B8" i="59"/>
  <c r="B9" i="59"/>
  <c r="B10" i="59"/>
  <c r="B11" i="59"/>
  <c r="B12" i="59"/>
  <c r="B13" i="59"/>
  <c r="B14" i="59"/>
  <c r="B15" i="59"/>
  <c r="B16" i="59"/>
  <c r="B17" i="59"/>
  <c r="B18" i="59"/>
  <c r="B19" i="59"/>
  <c r="B20" i="59"/>
  <c r="B21" i="59"/>
  <c r="B22" i="59"/>
  <c r="B23" i="59"/>
  <c r="E10" i="59" a="1"/>
  <c r="D10" i="59" a="1"/>
  <c r="C9" i="59" a="1"/>
  <c r="C21" i="59" a="1"/>
  <c r="D21" i="59" a="1"/>
  <c r="D12" i="59" a="1"/>
  <c r="C10" i="59" a="1"/>
  <c r="C14" i="59" a="1"/>
  <c r="D15" i="59" a="1"/>
  <c r="E7" i="59" a="1"/>
  <c r="E9" i="59" a="1"/>
  <c r="D7" i="59" a="1"/>
  <c r="D16" i="59" a="1"/>
  <c r="D8" i="59" a="1"/>
  <c r="D13" i="59" a="1"/>
  <c r="E15" i="59" a="1"/>
  <c r="C8" i="59" a="1"/>
  <c r="D22" i="59" a="1"/>
  <c r="C16" i="59" a="1"/>
  <c r="E23" i="59" a="1"/>
  <c r="E14" i="59" a="1"/>
  <c r="D14" i="59" a="1"/>
  <c r="C6" i="59" a="1"/>
  <c r="D23" i="59" a="1"/>
  <c r="E17" i="59" a="1"/>
  <c r="D18" i="59" a="1"/>
  <c r="C13" i="59" a="1"/>
  <c r="E18" i="59" a="1"/>
  <c r="C11" i="59" a="1"/>
  <c r="C17" i="59" a="1"/>
  <c r="C12" i="59" a="1"/>
  <c r="C15" i="59" a="1"/>
  <c r="C20" i="59" a="1"/>
  <c r="D6" i="59" a="1"/>
  <c r="E6" i="59" a="1"/>
  <c r="E22" i="59" a="1"/>
  <c r="C22" i="59" a="1"/>
  <c r="C18" i="59" a="1"/>
  <c r="C7" i="59" a="1"/>
  <c r="E20" i="59" a="1"/>
  <c r="E12" i="59" a="1"/>
  <c r="D20" i="59" a="1"/>
  <c r="E23" i="59" l="1"/>
  <c r="C11" i="59"/>
  <c r="D22" i="59"/>
  <c r="D18" i="59"/>
  <c r="C15" i="59"/>
  <c r="C9" i="59"/>
  <c r="D21" i="59"/>
  <c r="C17" i="59"/>
  <c r="D14" i="59"/>
  <c r="E20" i="59"/>
  <c r="D13" i="59"/>
  <c r="C8" i="59"/>
  <c r="C16" i="59"/>
  <c r="D8" i="59"/>
  <c r="D16" i="59"/>
  <c r="C7" i="59"/>
  <c r="D10" i="59"/>
  <c r="D6" i="59"/>
  <c r="E12" i="59"/>
  <c r="E17" i="59"/>
  <c r="D15" i="59"/>
  <c r="E9" i="59"/>
  <c r="E22" i="59"/>
  <c r="D20" i="59"/>
  <c r="C18" i="59"/>
  <c r="E14" i="59"/>
  <c r="D12" i="59"/>
  <c r="C10" i="59"/>
  <c r="E6" i="59"/>
  <c r="C21" i="59"/>
  <c r="D23" i="59"/>
  <c r="D7" i="59"/>
  <c r="C20" i="59"/>
  <c r="C12" i="59"/>
  <c r="C13" i="59"/>
  <c r="C22" i="59"/>
  <c r="E18" i="59"/>
  <c r="C14" i="59"/>
  <c r="E10" i="59"/>
  <c r="C6" i="59"/>
  <c r="E15" i="59"/>
  <c r="E7" i="59"/>
  <c r="E19" i="59" a="1"/>
  <c r="E13" i="59" a="1"/>
  <c r="H13" i="59" a="1"/>
  <c r="H7" i="59" a="1"/>
  <c r="H16" i="59" a="1"/>
  <c r="E21" i="59" a="1"/>
  <c r="H6" i="59" a="1"/>
  <c r="D17" i="59" a="1"/>
  <c r="H14" i="59" a="1"/>
  <c r="C19" i="59" a="1"/>
  <c r="E16" i="59" a="1"/>
  <c r="H8" i="59" a="1"/>
  <c r="D9" i="59" a="1"/>
  <c r="H18" i="59" a="1"/>
  <c r="D11" i="59" a="1"/>
  <c r="H21" i="59" a="1"/>
  <c r="E11" i="59" a="1"/>
  <c r="H22" i="59" a="1"/>
  <c r="H20" i="59" a="1"/>
  <c r="H15" i="59" a="1"/>
  <c r="H12" i="59" a="1"/>
  <c r="E8" i="59" a="1"/>
  <c r="C23" i="59" a="1"/>
  <c r="D19" i="59" a="1"/>
  <c r="H10" i="59" a="1"/>
  <c r="F15" i="59" l="1"/>
  <c r="G15" i="59"/>
  <c r="F10" i="59"/>
  <c r="G10" i="59"/>
  <c r="F17" i="59"/>
  <c r="G17" i="59"/>
  <c r="F12" i="59"/>
  <c r="G12" i="59"/>
  <c r="F22" i="59"/>
  <c r="G22" i="59"/>
  <c r="F9" i="59"/>
  <c r="G9" i="59"/>
  <c r="F18" i="59"/>
  <c r="G18" i="59"/>
  <c r="F6" i="59"/>
  <c r="G6" i="59"/>
  <c r="F7" i="59"/>
  <c r="G7" i="59"/>
  <c r="F14" i="59"/>
  <c r="G14" i="59"/>
  <c r="F20" i="59"/>
  <c r="G20" i="59"/>
  <c r="F23" i="59"/>
  <c r="G23" i="59"/>
  <c r="C23" i="59"/>
  <c r="H16" i="59"/>
  <c r="D11" i="59"/>
  <c r="C19" i="59"/>
  <c r="H14" i="59"/>
  <c r="E13" i="59"/>
  <c r="H12" i="59"/>
  <c r="H6" i="59"/>
  <c r="H7" i="59"/>
  <c r="H10" i="59"/>
  <c r="H8" i="59"/>
  <c r="H13" i="59"/>
  <c r="E21" i="59"/>
  <c r="D9" i="59"/>
  <c r="E8" i="59"/>
  <c r="E11" i="59"/>
  <c r="H20" i="59"/>
  <c r="H21" i="59"/>
  <c r="E16" i="59"/>
  <c r="H15" i="59"/>
  <c r="E19" i="59"/>
  <c r="H18" i="59"/>
  <c r="D17" i="59"/>
  <c r="D19" i="59"/>
  <c r="H22" i="59"/>
  <c r="H19" i="59" a="1"/>
  <c r="H9" i="59" a="1"/>
  <c r="H23" i="59" a="1"/>
  <c r="H11" i="59" a="1"/>
  <c r="H17" i="59" a="1"/>
  <c r="F13" i="59" l="1"/>
  <c r="G13" i="59"/>
  <c r="F8" i="59"/>
  <c r="G8" i="59"/>
  <c r="F21" i="59"/>
  <c r="G21" i="59"/>
  <c r="F11" i="59"/>
  <c r="G11" i="59"/>
  <c r="F19" i="59"/>
  <c r="G19" i="59"/>
  <c r="F16" i="59"/>
  <c r="G16" i="59"/>
  <c r="H19" i="59"/>
  <c r="H17" i="59"/>
  <c r="H9" i="59"/>
  <c r="H23" i="59"/>
  <c r="H11" i="59"/>
  <c r="D19" i="58" l="1"/>
  <c r="B5" i="59" l="1"/>
  <c r="B4" i="59"/>
  <c r="C16" i="58"/>
  <c r="C17" i="224" s="1"/>
  <c r="D4" i="59" a="1"/>
  <c r="E5" i="59" a="1"/>
  <c r="D5" i="59" a="1"/>
  <c r="C5" i="59" a="1"/>
  <c r="C4" i="59" a="1"/>
  <c r="D4" i="59" l="1"/>
  <c r="C4" i="59"/>
  <c r="C5" i="59"/>
  <c r="E5" i="59"/>
  <c r="D5" i="59"/>
  <c r="E4" i="59" a="1"/>
  <c r="H5" i="59" a="1"/>
  <c r="H4" i="59" a="1"/>
  <c r="F5" i="59" l="1"/>
  <c r="G5" i="59"/>
  <c r="H4" i="59"/>
  <c r="E4" i="59"/>
  <c r="H5" i="59"/>
  <c r="F4" i="59" l="1"/>
  <c r="G4" i="59"/>
  <c r="H24" i="59"/>
  <c r="D13" i="58"/>
  <c r="D18" i="58" s="1"/>
  <c r="D20" i="58" s="1"/>
  <c r="D21" i="58" s="1"/>
  <c r="D12" i="58"/>
  <c r="D11" i="5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<sst xmlns="http://schemas.openxmlformats.org/spreadsheetml/2006/main" count="854" uniqueCount="198">
  <si>
    <t>Versiebeheer</t>
  </si>
  <si>
    <t>Versienummer: 1.3</t>
  </si>
  <si>
    <t>Datum: 1 november 2025</t>
  </si>
  <si>
    <t>IJsselland</t>
  </si>
  <si>
    <t>Aangepast in versie 1.3 ten opzichte van versie 1.2 (20 mei 2025)</t>
  </si>
  <si>
    <t>Tariefaanpassing na index 2026.</t>
  </si>
  <si>
    <t>Aangepast in versie 1.2 ten opzichte van versie 1.1 (23 oktober 2024)</t>
  </si>
  <si>
    <t>Tariefaanpassing na index 2025.</t>
  </si>
  <si>
    <t>Aangepast in versie 1.1 ten opzichte van versie 1.0 (23 april 2024)</t>
  </si>
  <si>
    <t>De bepaling van de intensiteit bevatte een fout bij de meest intensieve groepen, waardoor deze groepen als 'zwaar' werden gezien.</t>
  </si>
  <si>
    <t>Op het verzamelblad werden de twee laatste zorgzwaartes nog niet goed weergegeven.</t>
  </si>
  <si>
    <t>Invulinstructie Rekentool Groepsaanbod</t>
  </si>
  <si>
    <t>Algemene invulinstructie</t>
  </si>
  <si>
    <r>
      <t xml:space="preserve">Deze rekentool helpt bij het bepalen van de juiste intensiteit van een groepsaanbod. Let op: dagbesteding en dagbehandeling vallen beide onder 'Groepsaanbod'.
Deze tool heeft 20 tabbladen voor groepsaanbod. Het is de bedoeling om voor elk 'type' groep een tabblad in te vullen. Twee groepen zijn van hetzelfde type als ze op een aantal karakteristieken hetzelfde zijn: groepsgrootte, aantal begeleiders op de groep, openingsuren per week. Groepen die op deze kenmerken (nagenoeg) gelijk zijn, hoeft maar één tabblad te worden ingevuld. Geef dan bij vraag 1 op het tabblad aan voor hoeveel identieke groepen dit tabblad is ingevuld.
De grijze cellen moeten worden ingevuld. Als de grijze cel is ingevuld, kleurt deze groen. De kleur groen betekent dus alleen: veld is ingevuld. Onder in de invultabel kleuren op het einde twee cellen oranje. De waarde van deze velden moeten 'realisitisch' zijn en kloppen met jullie eigen bedrijfsvoering. Goed dus om even te checken. Als de waarden niet kloppen, verander dan je invoer op de voorgaande invulvelden.
Als alle gegevens op een tabblad zijn ingevuld, komt onderaan in het </t>
    </r>
    <r>
      <rPr>
        <b/>
        <sz val="10"/>
        <color rgb="FFFF0000"/>
        <rFont val="Arial"/>
        <family val="2"/>
      </rPr>
      <t>rood</t>
    </r>
    <r>
      <rPr>
        <sz val="10"/>
        <rFont val="Arial"/>
        <family val="2"/>
      </rPr>
      <t xml:space="preserve"> de begeleidingsintensiteit en de juiste voorziening te staan. Dit wordt alleen zichtbaar als inderdaad alle grijze velden zijn ingevuld! 
De ingevulde gegevens worden zichtbaar op het verzamelblad. Dit verzamelblad wordt door de inkoop gebruikt tijdens het inkoop-/beoordelings-/gunningsproces.
Het gehele ingevulde Excelbestand moet als bijlage bij de inschrijving worden toegevoegd.</t>
    </r>
  </si>
  <si>
    <t>Niet geschikt voor:</t>
  </si>
  <si>
    <t>Ambulante hulpverlening</t>
  </si>
  <si>
    <t>24-uurs verblijf en gezinshuizen</t>
  </si>
  <si>
    <t>Woon- en verblijfgroepen</t>
  </si>
  <si>
    <t>Pleegzorg</t>
  </si>
  <si>
    <t>GGZ verblijf (voor ggz verblijf: gebruik de ggz-tariefklassen)</t>
  </si>
  <si>
    <t>LTA verblijfszorg</t>
  </si>
  <si>
    <t>Toelichting per vraag</t>
  </si>
  <si>
    <t>Toelichting</t>
  </si>
  <si>
    <r>
      <t xml:space="preserve">Verschillende groepen die </t>
    </r>
    <r>
      <rPr>
        <i/>
        <sz val="10"/>
        <rFont val="Arial"/>
        <family val="2"/>
      </rPr>
      <t>dezelfde</t>
    </r>
    <r>
      <rPr>
        <sz val="10"/>
        <rFont val="Arial"/>
        <family val="2"/>
      </rPr>
      <t xml:space="preserve"> karakteristieken hebben (groepsgrootte, verhouding begeleiders-jeugdigen, openingsuren per jaar) hoeft maar één tabblad te worden ingevuld. Hier kunt u aangeven voor hoeveel groepen deze informatie geldt.</t>
    </r>
  </si>
  <si>
    <t>Het antwoord op deze vraag heeft geen directe gevolgen voor de berekening van de begeleidingsintensiteit. Het antwoord helpt bij het inschatten of de ingekochte capaciteit passend is voor de verwachte vraag. Let op: als u bij vraag 1 meerdere groepen heeft opgegeven, vul hier het percentage in over alle groepen waarvoor dit tabblad is ingevuld.</t>
  </si>
  <si>
    <t>Gepland aanwezig kan samenvallen met het aantal capaciteitsplaatsen. Het kan ook zijn dat standaard iets meer jeugdigen worden uitgenodigd om de gevolgen van no-show op te vangen. Het kan ook zijn dat standaard iets minder jeugdigen worden uitgenodigd dan het aantal capaciteitsplaatsen, bijvoorbeeld als de ernst van de problematiek (tijdelijk) te hoog is voo volledige bezetting. Tijdens vakantieweken is vaak ook sprake van lagere bezetting.</t>
  </si>
  <si>
    <t>Automatisch ingevuld: standaardbezettingsgraad van 92,5% x gemiddeld gepland aanwezig. Dit is het aantal cliënten waarover de begeleidingsintensiteit wordt berekend. De standaardbezettingsgraad van 92,5% is normatief, deze zou met de no-show regels die sinds 2023 gelden, minimaal gehaald moeten kunnen worden.</t>
  </si>
  <si>
    <t>Kies in het dropdownmenu het aantal dagen dat de groep (meestal, in reguliere weken) geopend is. Halve dagen open = hele openingsdag.</t>
  </si>
  <si>
    <t xml:space="preserve">Vul het aantal uren in dat de groep (meestal, in reguliere weken) per week geopend is. Openingsuren zijn: tijden waarop de jeugdigen aanwezig kunnen en mogen zijn (conform de afspraken met de ouders). Tijd gedurende vervoer telt niet mee voor de openingsuren. </t>
  </si>
  <si>
    <r>
      <t xml:space="preserve">Vul hier het aantal uren in dat de groep </t>
    </r>
    <r>
      <rPr>
        <i/>
        <sz val="10"/>
        <rFont val="Arial"/>
        <family val="2"/>
      </rPr>
      <t xml:space="preserve">per jaar </t>
    </r>
    <r>
      <rPr>
        <sz val="10"/>
        <rFont val="Arial"/>
        <family val="2"/>
      </rPr>
      <t>geopend is. Houdt hier rekening met vakantieperioden en feestdagen.</t>
    </r>
  </si>
  <si>
    <t>Dit veld wordt automatisch gevuld: openingsuren per jaar x aantal gemiddeld feitelijk aanwezige jeugdigen.</t>
  </si>
  <si>
    <t>Dit veld wordt automatisch gevuld: openingsuren per jaar / openingsuren per week.</t>
  </si>
  <si>
    <t>Dit veld wordt automatisch gevuld: openingsuren per jaar / openingsuren per week x openingsdagen per week.</t>
  </si>
  <si>
    <t>Deze vraag is 'inleidend' op vraag 14. Per zorgaanbieder verschilt welke informatie gemakkelijk beschikbaar is. Deze rekentool berekent eerst de bruto capaciteit in fte en uren, om daarna 'af te pellen' naar netto roosteruren per jaar (=vraag 14). Vraag 11, 12, 13 en 14 moeten met elkaar in verhouding staan.</t>
  </si>
  <si>
    <t>Wordt automatisch gevuld: fte x 1877,1 bruto uren per fte per jaar.</t>
  </si>
  <si>
    <t>Dit is een belangrijke vraag voor het bepalen van de begeleidingsintensiteit. Als er tijdens de openingsuren altijd twee begeleiders aanwezig zijn, vul dan 2x het aantal openingsuren per jaar in. Als er op piekmomenten 2 uur per dag een extra begeleider is, tel daar dan 2 uur x het aantal openingsdagen bij op.</t>
  </si>
  <si>
    <r>
      <t xml:space="preserve">Iedere openingsdag zullen de groepsbegeleiders ook buiten de openingstijden begeleiders aanwezig voor ontvangst en afscheid, voor- en nabereiding. Vul hier het totaal aan netto uren in dat alle begeleiders samen </t>
    </r>
    <r>
      <rPr>
        <b/>
        <i/>
        <sz val="10"/>
        <rFont val="Arial"/>
        <family val="2"/>
      </rPr>
      <t>op één openingsdag</t>
    </r>
    <r>
      <rPr>
        <sz val="10"/>
        <rFont val="Arial"/>
        <family val="2"/>
      </rPr>
      <t xml:space="preserve"> buiten de openingstijden aanwezig zijn. Let op!! Hier mag géén tijd worden opgegeven die samenhangt met activiteiten of werkzaamheden die vallen onder of lijken op ambulante jeugdhulp. Als een jeugdige over een toewijzing ambulante jeugdhulp beschikt, valt het maken van een hulpverleningplan en dossiervorming onder ambulante jeugdhulp.</t>
    </r>
  </si>
  <si>
    <t>Wordt automatisch gevuld: openingsdagen x aantal uren aanwezig buiten de openingsuren per dag.</t>
  </si>
  <si>
    <r>
      <t xml:space="preserve">Wordt automatisch gevuld. Bevat de tijd de niet-ingeroosterde tijd. Deze tijd zal hoofdzakelijk indirecte tijd zijn, zoals vakanties, ziekte en opleidingstijd. Let op: in deze uren mogen géén tijdbestedingen zitten die zijn te beschouwen als ambulante begeleiding of ambulante behandeling (='ambulante jeugdhulp') die gegeven wordt </t>
    </r>
    <r>
      <rPr>
        <i/>
        <sz val="10"/>
        <rFont val="Arial"/>
        <family val="2"/>
      </rPr>
      <t>BUITEN</t>
    </r>
    <r>
      <rPr>
        <sz val="10"/>
        <rFont val="Arial"/>
        <family val="2"/>
      </rPr>
      <t xml:space="preserve"> de netto ingeroosterde uren. Verblijf is uitdrukkelijk </t>
    </r>
    <r>
      <rPr>
        <i/>
        <sz val="10"/>
        <rFont val="Arial"/>
        <family val="2"/>
      </rPr>
      <t>exclusief</t>
    </r>
    <r>
      <rPr>
        <sz val="10"/>
        <rFont val="Arial"/>
        <family val="2"/>
      </rPr>
      <t xml:space="preserve"> ambulante jeugdhulp. Als dat wel het geval is, verlaag dan het aantal ingevulde fte bij vraag 12. </t>
    </r>
  </si>
  <si>
    <t>Wordt automatisch gevuld. Klopt het aantal inroosterbare uren per jaar per fte begeleider. Dat aantal ligt veelal rond de 1.400 uren per jaar.</t>
  </si>
  <si>
    <t>Wordt automatisch gevuld. Die is hetzelfde gegeven als bij vraag 18, maar nu uitgedrukt in procenten van de bruto beschikbare uren per fte per jaar (1877,1).</t>
  </si>
  <si>
    <t>Wordt automatisch gevuld. Dit is de begeleidingsintensiteit: het aantal netto roosteruren per jeugdige per openingsuur.</t>
  </si>
  <si>
    <t>Afrondingspunten geven aan hoe dicht een berekende begeleidingsintensiteit zit in de bandbreedte van het bijpassende product. Een waarde van 0 betekent: precies in het midden. Een waarde van -2 betekent: vlak op de rand van een goedkoper product. Een waarde van +2 betekent: vlak op de rand van een duurder product. Tijdens de inkoop willen we voorkomen dat groepen 'steeds dezelfde kant worden afgerond'. Als op het verzamelblad op de totaalrij een negatieve waarde staat over alle groepen gemeten, kan een verificatiegesprek volgen.</t>
  </si>
  <si>
    <t>Aantal groepen 
met dit profiel</t>
  </si>
  <si>
    <t>Waarvan deel 
IJsselland</t>
  </si>
  <si>
    <t>Berekende 
intensiteit</t>
  </si>
  <si>
    <t>Intensiteit</t>
  </si>
  <si>
    <t>Uurtarief</t>
  </si>
  <si>
    <t>Gewogen afrondingspunten</t>
  </si>
  <si>
    <t>Totaal</t>
  </si>
  <si>
    <t>een negatief puntengemiddelde kan leiden tot een gesprek</t>
  </si>
  <si>
    <t>breedte</t>
  </si>
  <si>
    <t>gemiddeld</t>
  </si>
  <si>
    <t>intensiteit</t>
  </si>
  <si>
    <t>Groepsaanbod groep 1</t>
  </si>
  <si>
    <t>ja</t>
  </si>
  <si>
    <t>Groepsaanbod licht</t>
  </si>
  <si>
    <t>0,10 - 0,19</t>
  </si>
  <si>
    <t>Groepsaanbod groep 2</t>
  </si>
  <si>
    <t>nee</t>
  </si>
  <si>
    <t>Groepsaanbod middel</t>
  </si>
  <si>
    <t>0,19 - 0,28</t>
  </si>
  <si>
    <t>Groepsaanbod groep 3</t>
  </si>
  <si>
    <t>Groepsaanbod middelzwaar</t>
  </si>
  <si>
    <t>0,28 - 0,35</t>
  </si>
  <si>
    <t>Groepsaanbod groep 4</t>
  </si>
  <si>
    <t>Groepsaanbod zwaar</t>
  </si>
  <si>
    <t>0,35 - 0,42</t>
  </si>
  <si>
    <t>Groepsaanbod groep 5</t>
  </si>
  <si>
    <t>0,35 - 0,60</t>
  </si>
  <si>
    <t>Groepsaanbod extra zwaar</t>
  </si>
  <si>
    <t>0,42 - 0,49</t>
  </si>
  <si>
    <t>Groepsaanbod groep 6</t>
  </si>
  <si>
    <t>Groepsaanbod intensief</t>
  </si>
  <si>
    <t>0,50 - en hoger</t>
  </si>
  <si>
    <t>Groepsaanbod groep 7</t>
  </si>
  <si>
    <t>Groepsaanbod groep 8</t>
  </si>
  <si>
    <t>Groepsaanbod groep 9</t>
  </si>
  <si>
    <t>Groepsaanbod groep 10</t>
  </si>
  <si>
    <t>Groepsaanbod groep 11</t>
  </si>
  <si>
    <t>Groepsaanbod groep 12</t>
  </si>
  <si>
    <t>Groepsaanbod groep 13</t>
  </si>
  <si>
    <t>Groepsaanbod groep 14</t>
  </si>
  <si>
    <t>Groepsaanbod groep 15</t>
  </si>
  <si>
    <t>Groepsaanbod groep 16</t>
  </si>
  <si>
    <t>Groepsaanbod groep 17</t>
  </si>
  <si>
    <t>Groepsaanbod groep 18</t>
  </si>
  <si>
    <t>Groepsaanbod groep 19</t>
  </si>
  <si>
    <t>Groepsaanbod groep 20</t>
  </si>
  <si>
    <t>Groepsaanbod groep 21</t>
  </si>
  <si>
    <t>Groepsaanbod groep 22</t>
  </si>
  <si>
    <t>Groepsaanbod groep 23</t>
  </si>
  <si>
    <t>Groepsaanbod groep 24</t>
  </si>
  <si>
    <t>Groepsaanbod groep 25</t>
  </si>
  <si>
    <t>Groepsaanbod groep 26</t>
  </si>
  <si>
    <t>Groepsaanbod groep 27</t>
  </si>
  <si>
    <t>Groepsaanbod groep 28</t>
  </si>
  <si>
    <t>Groepsaanbod groep 29</t>
  </si>
  <si>
    <t>Groepsaanbod groep 30</t>
  </si>
  <si>
    <t>Groepsaanbod groep 31</t>
  </si>
  <si>
    <t>Groepsaanbod groep 32</t>
  </si>
  <si>
    <t>Groepsaanbod groep 33</t>
  </si>
  <si>
    <t>Groepsaanbod groep 34</t>
  </si>
  <si>
    <t>Groepsaanbod groep 35</t>
  </si>
  <si>
    <t>Groepsaanbod groep 36</t>
  </si>
  <si>
    <t>Groepsaanbod groep 37</t>
  </si>
  <si>
    <t>Groepsaanbod groep 38</t>
  </si>
  <si>
    <t>Groepsaanbod groep 39</t>
  </si>
  <si>
    <t>Groepsaanbod groep 40</t>
  </si>
  <si>
    <t>Groepsaanbod groep 41</t>
  </si>
  <si>
    <t>Groepsaanbod groep 42</t>
  </si>
  <si>
    <t>Groepsaanbod groep 43</t>
  </si>
  <si>
    <t>Groepsaanbod groep 44</t>
  </si>
  <si>
    <t>Groepsaanbod groep 45</t>
  </si>
  <si>
    <t>Groepsaanbod groep 46</t>
  </si>
  <si>
    <t>Groepsaanbod groep 47</t>
  </si>
  <si>
    <t>Groepsaanbod groep 48</t>
  </si>
  <si>
    <t>Groepsaanbod groep 49</t>
  </si>
  <si>
    <t>Groepsaanbod groep 50</t>
  </si>
  <si>
    <t>Algemeen:</t>
  </si>
  <si>
    <t>Gebruikt lettertype en grootte alle tabbladen:</t>
  </si>
  <si>
    <t>Arial / 10</t>
  </si>
  <si>
    <r>
      <t xml:space="preserve">     </t>
    </r>
    <r>
      <rPr>
        <b/>
        <sz val="10"/>
        <color theme="1"/>
        <rFont val="Arial"/>
        <family val="2"/>
      </rPr>
      <t>Behalve de regels "Kop" en rode "Vul alle grijze …":</t>
    </r>
  </si>
  <si>
    <t>Arial / 12</t>
  </si>
  <si>
    <t>"Beeld"</t>
  </si>
  <si>
    <t>Wanneer 'Koppen' niet aangevinkt is, dan zie je geen rij-nummers en ook geen kolom-letters</t>
  </si>
  <si>
    <t>Gebruikte formules op tabblad "Verzamelblad":</t>
  </si>
  <si>
    <t>Aantal groepen met dit profiel</t>
  </si>
  <si>
    <r>
      <t xml:space="preserve">=ALS.FOUT(INDIRECT("'"&amp;B4&amp;"'!d"&amp;RIJ('Groepsaanbod groep 1'!$4:$4));"")                  </t>
    </r>
    <r>
      <rPr>
        <sz val="10"/>
        <color rgb="FF0000FF"/>
        <rFont val="Arial"/>
        <family val="2"/>
      </rPr>
      <t>&amp;B4&amp; -&gt; 4 wordt 5, dan 6 etc. op volgende regels</t>
    </r>
  </si>
  <si>
    <t>Waarvan deel IJsselland</t>
  </si>
  <si>
    <r>
      <t xml:space="preserve">=ALS.FOUT(INDIRECT("'"&amp;B4&amp;"'!d"&amp;RIJ('Groepsaanbod groep 1'!$5:$5));"")                  </t>
    </r>
    <r>
      <rPr>
        <sz val="10"/>
        <color rgb="FF0000FF"/>
        <rFont val="Arial"/>
        <family val="2"/>
      </rPr>
      <t>&amp;B4&amp; -&gt; 4 wordt 5, dan 6 etc. op volgende regels</t>
    </r>
  </si>
  <si>
    <t>Berekende intensiteit</t>
  </si>
  <si>
    <r>
      <t xml:space="preserve">=ALS.FOUT(INDIRECT("'"&amp;B4&amp;"'!d"&amp;RIJ('Groepsaanbod groep 1'!$22:$22));"")                  </t>
    </r>
    <r>
      <rPr>
        <sz val="10"/>
        <color rgb="FF0000FF"/>
        <rFont val="Arial"/>
        <family val="2"/>
      </rPr>
      <t>&amp;B4&amp; -&gt; 4 wordt 5, dan 6 etc. op volgende regels</t>
    </r>
  </si>
  <si>
    <t>=ALS.FOUT(ALS(E4&gt;0;INDEX(Lijsten!$F$3:$H$8;VERGELIJKEN(E4;Lijsten!$F$3:$F$8;1);3);"");"")</t>
  </si>
  <si>
    <t>=ALS.FOUT(ALS(E4&gt;0;INDEX(Lijsten!$F$3:$L$8;VERGELIJKEN(E4;Lijsten!$F$3:$F$8;1);7);"");"")</t>
  </si>
  <si>
    <r>
      <t xml:space="preserve">=ALS.FOUT(INDIRECT("'"&amp;B4&amp;"'!d"&amp;RIJ('Groepsaanbod groep 1'!$23:$23))*D4*C4;"")                  </t>
    </r>
    <r>
      <rPr>
        <sz val="10"/>
        <color rgb="FF0000FF"/>
        <rFont val="Arial"/>
        <family val="2"/>
      </rPr>
      <t>&amp;B4&amp; -&gt; 4 wordt 5, dan 6 etc. op volgende regels</t>
    </r>
  </si>
  <si>
    <t>Gebruikte formules op tabbladen "Groepsaanbod groep x":</t>
  </si>
  <si>
    <t>Kenmerk 5, kolom D</t>
  </si>
  <si>
    <t>=D6*92,5%</t>
  </si>
  <si>
    <t>Kenmerk 9, kolom D</t>
  </si>
  <si>
    <t>=D10*D7</t>
  </si>
  <si>
    <t>Kenmerk 10, kolom D</t>
  </si>
  <si>
    <t>=ALS.FOUT(D10/D9;0)</t>
  </si>
  <si>
    <t>Kenmerk 11, kolom D</t>
  </si>
  <si>
    <t>=ALS.FOUT((D10/D9*D8);0)</t>
  </si>
  <si>
    <t>Kenmerk 13, kolom D</t>
  </si>
  <si>
    <t>=D14*(365/7)*36</t>
  </si>
  <si>
    <t>Kenmerk 16, kolom D</t>
  </si>
  <si>
    <t>=D17*D13</t>
  </si>
  <si>
    <t>Kenmerk 17, kolom D</t>
  </si>
  <si>
    <t>=ALS(AANTALARG(D16:D17)=2;D15-D16-D17;"")</t>
  </si>
  <si>
    <t>Kenmerk 18, kolom D</t>
  </si>
  <si>
    <t>=ALS.FOUT((D16+D18)/D14;"")</t>
  </si>
  <si>
    <t>Kenmerk 19, kolom D</t>
  </si>
  <si>
    <t>=ALS.FOUT(D20/1878;"")</t>
  </si>
  <si>
    <t>Kenmerk 20, kolom D</t>
  </si>
  <si>
    <t>=ALS.FOUT(D16/D10/D7;"")</t>
  </si>
  <si>
    <t>Kenmerk 21, kolom D</t>
  </si>
  <si>
    <t>=ALS.FOUT(ALS(D22&lt;&gt;"";ALS(D22&lt;Lijsten!F3;-0,5;ALS(D22&gt;Lijsten!G8;0,5;(D22-INDEX(Lijsten!$F:$K;VERGELIJKEN(D22;Lijsten!$F:$F;1);6))/INDEX(Lijsten!$F:$K;VERGELIJKEN(D22;Lijsten!$F:$F;1);5)))*4;"");"")</t>
  </si>
  <si>
    <t>Vul alle grijze velden in om de intensiteitsbepaling te zien.</t>
  </si>
  <si>
    <t>=ALS.FOUT(ALS(D22&gt;0;"Intensiteit: '"&amp;INDEX(Lijsten!F:L;VERGELIJKEN($D$22;Lijsten!F:F;1);3)&amp;"'. Bandbreedte begeleidingsintensiteit: "&amp;INDEX(Lijsten!F:L;VERGELIJKEN($D$22;Lijsten!F:F;1);4)&amp;".   Tarief: "&amp;TEKST(INDEX(Lijsten!F:L;VERGELIJKEN(D22;Lijsten!F:F;1);7);" € 00,00")&amp; " per uur";"Vul alle grijze velden in om de intensiteitsbepaling te zien.");"Vul alle grijze velden in om de intensiteitsbepaling te zien.")</t>
  </si>
  <si>
    <t>Kopie van tabblad "Lijsten" per 1 november 2025:</t>
  </si>
  <si>
    <t>Afwijkend:</t>
  </si>
  <si>
    <t>Kolom B loopt t/m "100", kolom C t/m "80,0", kolom O t/m "groep 50"</t>
  </si>
  <si>
    <t>Kopie van tabblad "Lijsten" per 21 mei 2025:</t>
  </si>
  <si>
    <t>Kenmerken Groepsaanbod</t>
  </si>
  <si>
    <t>GEPLAND IN 2026</t>
  </si>
  <si>
    <t>Hoeveel verschillende fysieke groepen heeft u met (exact) dit profiel?</t>
  </si>
  <si>
    <t>Voorbeeld: de groepen 'Eik' en 'Beuk' zijn identieke groepen? Vul 2 in.</t>
  </si>
  <si>
    <t>Hoeveel % van deze capaciteit komt in 2026 ongeveer ten goede aan jeugdigen uit IJsselland?</t>
  </si>
  <si>
    <t>Waarde invullen van 0-100%. Deze informatie wordt gebruikt voor de afrondingspunten en ter raming van de toekomstige capaciteit.</t>
  </si>
  <si>
    <t>Gemiddeld aantal gepland aanwezige cliënten (alle, niet alleen de IJssellandse) per openingsdag in 2026</t>
  </si>
  <si>
    <t>Dit hoeven niet uitsluitend jeugdigen te zijn onder de Jeugdwet</t>
  </si>
  <si>
    <t>Gemiddeld aantal feitelijk aanwezig cliënten per openingsdag in 2026 (wordt automatisch gevuld!)</t>
  </si>
  <si>
    <t>Standaardbezetttingsgraad voor gebruik rekentool is 92,5%</t>
  </si>
  <si>
    <t>Aantal openingsdagen per week</t>
  </si>
  <si>
    <t>Aantal openingsuren per week</t>
  </si>
  <si>
    <r>
      <t xml:space="preserve">Het betreft hier de uren waarop jeugdigen aanwezig </t>
    </r>
    <r>
      <rPr>
        <i/>
        <sz val="10"/>
        <color theme="1"/>
        <rFont val="Arial"/>
        <family val="2"/>
      </rPr>
      <t>mogen en kunnen</t>
    </r>
    <r>
      <rPr>
        <sz val="10"/>
        <color theme="1"/>
        <rFont val="Arial"/>
        <family val="2"/>
      </rPr>
      <t xml:space="preserve"> zijn.</t>
    </r>
  </si>
  <si>
    <t>Openingsuren per jaar, rekening houdend met vakanties en gesloten (feest- &amp; studie-)dagen</t>
  </si>
  <si>
    <t>--&gt;</t>
  </si>
  <si>
    <t>Dit aantal nauwkeurig berekenen, houdt rekening met vakantiedagen!</t>
  </si>
  <si>
    <t>Productie 2026 in 'cliënturen' (wordt automatisch gevuld!)</t>
  </si>
  <si>
    <t>Aantal openingsweken per jaar (wordt automatisch gevuld!)</t>
  </si>
  <si>
    <t>Aantal openingsdagen (wordt automatisch gevuld!)</t>
  </si>
  <si>
    <t>Totaal formatie groepsbegeleiders op deze groep (in fte)</t>
  </si>
  <si>
    <r>
      <rPr>
        <i/>
        <sz val="10"/>
        <color rgb="FFFF0000"/>
        <rFont val="Arial"/>
        <family val="2"/>
      </rPr>
      <t>Uitsluitend</t>
    </r>
    <r>
      <rPr>
        <sz val="10"/>
        <color theme="1"/>
        <rFont val="Arial"/>
        <family val="2"/>
      </rPr>
      <t xml:space="preserve"> formatie van groepsbegeleiders, niet van gedragswetenschapper of behandelaren.</t>
    </r>
  </si>
  <si>
    <t>Totaal bruto uren groepsbegeleiders beschikbaar (= fte x 1.877, wordt automatisch gevuld)</t>
  </si>
  <si>
    <t>(voorbeeld: altijd 2 begeleiders op de groep? Roosteruren = openingsuren per jaar x 2)</t>
  </si>
  <si>
    <r>
      <rPr>
        <b/>
        <sz val="10"/>
        <color rgb="FFFF0000"/>
        <rFont val="Arial"/>
        <family val="2"/>
      </rPr>
      <t>Netto</t>
    </r>
    <r>
      <rPr>
        <sz val="10"/>
        <color rgb="FF000000"/>
        <rFont val="Arial"/>
        <family val="2"/>
      </rPr>
      <t xml:space="preserve"> aanwezigheidsuren BUITEN de openingsuren van groepsbegeleiders per openings</t>
    </r>
    <r>
      <rPr>
        <b/>
        <sz val="10"/>
        <color rgb="FFFF0000"/>
        <rFont val="Arial"/>
        <family val="2"/>
      </rPr>
      <t>dag</t>
    </r>
  </si>
  <si>
    <r>
      <t xml:space="preserve">Let op: per openingsdag! Deze tijd is uitdrukkelijk bedoeld als voor- en nabereiding en </t>
    </r>
    <r>
      <rPr>
        <sz val="10"/>
        <color rgb="FFFF0000"/>
        <rFont val="Arial"/>
        <family val="2"/>
      </rPr>
      <t>NIET</t>
    </r>
    <r>
      <rPr>
        <sz val="10"/>
        <color theme="1"/>
        <rFont val="Arial"/>
        <family val="2"/>
      </rPr>
      <t xml:space="preserve"> bedoeld voor het leveren van ambulante jeugdhulp. </t>
    </r>
  </si>
  <si>
    <r>
      <rPr>
        <b/>
        <sz val="10"/>
        <color rgb="FFFF0000"/>
        <rFont val="Arial"/>
        <family val="2"/>
      </rPr>
      <t>Netto</t>
    </r>
    <r>
      <rPr>
        <sz val="10"/>
        <color rgb="FF000000"/>
        <rFont val="Arial"/>
        <family val="2"/>
      </rPr>
      <t xml:space="preserve"> aanwezigheidsuren </t>
    </r>
    <r>
      <rPr>
        <b/>
        <sz val="10"/>
        <color rgb="FF000000"/>
        <rFont val="Arial"/>
        <family val="2"/>
      </rPr>
      <t>per jaar</t>
    </r>
    <r>
      <rPr>
        <sz val="10"/>
        <color rgb="FF000000"/>
        <rFont val="Arial"/>
        <family val="2"/>
      </rPr>
      <t xml:space="preserve"> </t>
    </r>
    <r>
      <rPr>
        <b/>
        <sz val="10"/>
        <color rgb="FFFF0000"/>
        <rFont val="Arial"/>
        <family val="2"/>
      </rPr>
      <t xml:space="preserve">BUITEN </t>
    </r>
    <r>
      <rPr>
        <sz val="10"/>
        <rFont val="Arial"/>
        <family val="2"/>
      </rPr>
      <t>de openingsuren</t>
    </r>
    <r>
      <rPr>
        <sz val="10"/>
        <color rgb="FF000000"/>
        <rFont val="Arial"/>
        <family val="2"/>
      </rPr>
      <t xml:space="preserve"> (wordt automatisch gevuld!)</t>
    </r>
  </si>
  <si>
    <t>Overige (bruto) tijd van groepbegeleiders (wordt automatisch gevuld!)</t>
  </si>
  <si>
    <t>…. aantal inroosterbare uren per fte begeleider per jaar… (wordt automatisch gevuld!)</t>
  </si>
  <si>
    <t>…. dit aantal inroosterbare uren komt overeen met productiviteit van…. (wordt automatisch gevuld!)</t>
  </si>
  <si>
    <t>Begeleidingsintensiteit (wordt automatisch gevuld!)</t>
  </si>
  <si>
    <t>Afrondingspunten (wordt automatisch gevuld!)</t>
  </si>
  <si>
    <t>Deze waarde geeft aan hoe ver deze groep bij een volgende productgrens zit.</t>
  </si>
  <si>
    <t>-2: op de grens van een goedkoper product, +2: op de grens van een duurder 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</si>
</sst>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164" formatCode="_(* #,##0.00_);_(* \(#,##0.00\);_(* &quot;-&quot;??_);_(@_)"/>
    <numFmt numFmtId="165" formatCode="&quot;€&quot;\ #,##0.00"/>
    <numFmt numFmtId="166" formatCode="0.0"/>
    <numFmt numFmtId="167" formatCode="0.0%"/>
    <numFmt numFmtId="168" formatCode="#,##0.0"/>
    <numFmt numFmtId="169" formatCode="0.00000"/>
    <numFmt numFmtId="170" formatCode="0.000"/>
    <numFmt numFmtId="171" formatCode="0.0000"/>
  </numFmts>
  <fonts count="23"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8"/>
      <name val="Calibri"/>
      <family val="2"/>
      <scheme val="minor"/>
    </font>
    <font>
      <sz val="9"/>
      <color theme="1"/>
      <name val="Calibri"/>
      <family val="2"/>
      <scheme val="minor"/>
    </font>
    <font>
      <sz val="10"/>
      <color rgb="FFFF0000"/>
      <name val="Arial"/>
      <family val="2"/>
    </font>
    <font>
      <b/>
      <sz val="10"/>
      <color theme="1"/>
      <name val="Arial"/>
      <family val="2"/>
    </font>
    <font>
      <b/>
      <sz val="10"/>
      <name val="Arial"/>
      <family val="2"/>
    </font>
    <font>
      <sz val="10"/>
      <name val="Arial"/>
      <family val="2"/>
    </font>
    <font>
      <b/>
      <sz val="10"/>
      <color rgb="FFFF0000"/>
      <name val="Arial"/>
      <family val="2"/>
    </font>
    <font>
      <i/>
      <sz val="10"/>
      <name val="Arial"/>
      <family val="2"/>
    </font>
    <font>
      <b/>
      <i/>
      <sz val="10"/>
      <name val="Arial"/>
      <family val="2"/>
    </font>
    <font>
      <b/>
      <sz val="12"/>
      <color theme="1"/>
      <name val="Arial"/>
      <family val="2"/>
    </font>
    <font>
      <sz val="10"/>
      <color rgb="FF000000"/>
      <name val="Arial"/>
      <family val="2"/>
    </font>
    <font>
      <i/>
      <sz val="10"/>
      <color theme="1"/>
      <name val="Arial"/>
      <family val="2"/>
    </font>
    <font>
      <i/>
      <sz val="10"/>
      <color rgb="FFFF0000"/>
      <name val="Arial"/>
      <family val="2"/>
    </font>
    <font>
      <b/>
      <sz val="10"/>
      <color rgb="FF000000"/>
      <name val="Arial"/>
      <family val="2"/>
    </font>
    <font>
      <b/>
      <sz val="12"/>
      <color rgb="FFFF0000"/>
      <name val="Arial"/>
      <family val="2"/>
    </font>
    <font>
      <sz val="10"/>
      <color rgb="FF0000FF"/>
      <name val="Arial"/>
      <family val="2"/>
    </font>
    <font>
      <b/>
      <sz val="12"/>
      <color rgb="FF0000FF"/>
      <name val="Arial"/>
      <family val="2"/>
    </font>
  </fonts>
  <fills count="3">
    <fill>
      <patternFill patternType="none"/>
    </fill>
    <fill>
      <patternFill patternType="gray125"/>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9" fontId="5" fillId="0" borderId="0" applyFont="0" applyFill="0" applyBorder="0" applyAlignment="0" applyProtection="0"/>
    <xf numFmtId="164" fontId="5" fillId="0" borderId="0" applyFont="0" applyFill="0" applyBorder="0" applyAlignment="0" applyProtection="0"/>
  </cellStyleXfs>
  <cellXfs count="77">
    <xf numFmtId="0" fontId="0" fillId="0" borderId="0" xfId="0"/>
    <xf numFmtId="0" fontId="7" fillId="0" borderId="0" xfId="0" applyFont="1" applyAlignment="1">
      <alignment horizontal="left" wrapText="1"/>
    </xf>
    <xf numFmtId="0" fontId="4" fillId="0" borderId="0" xfId="0" applyFont="1"/>
    <xf numFmtId="166" fontId="4" fillId="0" borderId="0" xfId="0" applyNumberFormat="1" applyFont="1"/>
    <xf numFmtId="0" fontId="9" fillId="0" borderId="0" xfId="0" applyFont="1"/>
    <xf numFmtId="0" fontId="9" fillId="0" borderId="6" xfId="0" applyFont="1" applyBorder="1"/>
    <xf numFmtId="0" fontId="10" fillId="0" borderId="1" xfId="0" applyFont="1" applyBorder="1"/>
    <xf numFmtId="0" fontId="12" fillId="0" borderId="1" xfId="0" applyFont="1" applyBorder="1"/>
    <xf numFmtId="0" fontId="12" fillId="0" borderId="0" xfId="0" applyFont="1"/>
    <xf numFmtId="0" fontId="11" fillId="0" borderId="1" xfId="0" applyFont="1" applyBorder="1" applyAlignment="1">
      <alignment vertical="top" wrapText="1"/>
    </xf>
    <xf numFmtId="0" fontId="15" fillId="0" borderId="0" xfId="0" applyFont="1"/>
    <xf numFmtId="0" fontId="9" fillId="0" borderId="1" xfId="0" applyFont="1" applyBorder="1"/>
    <xf numFmtId="2" fontId="9" fillId="0" borderId="1" xfId="0" applyNumberFormat="1" applyFont="1" applyBorder="1" applyAlignment="1">
      <alignment horizontal="center"/>
    </xf>
    <xf numFmtId="0" fontId="9" fillId="0" borderId="1" xfId="0" applyFont="1" applyBorder="1" applyAlignment="1">
      <alignment vertical="center"/>
    </xf>
    <xf numFmtId="0" fontId="9" fillId="0" borderId="0" xfId="0" applyFont="1" applyAlignment="1">
      <alignment horizontal="right"/>
    </xf>
    <xf numFmtId="0" fontId="16" fillId="0" borderId="1" xfId="0" applyFont="1" applyBorder="1" applyAlignment="1">
      <alignment vertical="center" wrapText="1"/>
    </xf>
    <xf numFmtId="0" fontId="16" fillId="2" borderId="1" xfId="0" applyFont="1" applyFill="1" applyBorder="1" applyAlignment="1" applyProtection="1">
      <alignment horizontal="right" vertical="center" wrapText="1"/>
      <protection locked="0"/>
    </xf>
    <xf numFmtId="9" fontId="16" fillId="2" borderId="1" xfId="1" applyFont="1" applyFill="1" applyBorder="1" applyAlignment="1" applyProtection="1">
      <alignment horizontal="right" vertical="center" wrapText="1"/>
      <protection locked="0"/>
    </xf>
    <xf numFmtId="166" fontId="16" fillId="2" borderId="1" xfId="0" applyNumberFormat="1" applyFont="1" applyFill="1" applyBorder="1" applyAlignment="1" applyProtection="1">
      <alignment horizontal="right" vertical="center" wrapText="1"/>
      <protection locked="0"/>
    </xf>
    <xf numFmtId="168" fontId="16" fillId="0" borderId="1" xfId="0" applyNumberFormat="1" applyFont="1" applyBorder="1" applyAlignment="1">
      <alignment horizontal="right" vertical="center" wrapText="1"/>
    </xf>
    <xf numFmtId="3" fontId="16" fillId="2" borderId="1" xfId="0" applyNumberFormat="1" applyFont="1" applyFill="1" applyBorder="1" applyAlignment="1" applyProtection="1">
      <alignment horizontal="right" vertical="center" wrapText="1"/>
      <protection locked="0"/>
    </xf>
    <xf numFmtId="3" fontId="16" fillId="0" borderId="1" xfId="0" applyNumberFormat="1" applyFont="1" applyBorder="1" applyAlignment="1">
      <alignment horizontal="right" vertical="center" wrapText="1"/>
    </xf>
    <xf numFmtId="166" fontId="16" fillId="0" borderId="1" xfId="0" applyNumberFormat="1" applyFont="1" applyBorder="1" applyAlignment="1">
      <alignment horizontal="right" vertical="center" wrapText="1"/>
    </xf>
    <xf numFmtId="1" fontId="16" fillId="0" borderId="1" xfId="0" applyNumberFormat="1" applyFont="1" applyBorder="1" applyAlignment="1">
      <alignment horizontal="right" vertical="center" wrapText="1"/>
    </xf>
    <xf numFmtId="168" fontId="16" fillId="2" borderId="1" xfId="0" applyNumberFormat="1" applyFont="1" applyFill="1" applyBorder="1" applyAlignment="1" applyProtection="1">
      <alignment horizontal="right" vertical="center" wrapText="1"/>
      <protection locked="0"/>
    </xf>
    <xf numFmtId="0" fontId="16" fillId="0" borderId="2" xfId="0" applyFont="1" applyBorder="1" applyAlignment="1">
      <alignment vertical="center" wrapText="1"/>
    </xf>
    <xf numFmtId="167" fontId="16" fillId="0" borderId="1" xfId="1" applyNumberFormat="1" applyFont="1" applyFill="1" applyBorder="1" applyAlignment="1" applyProtection="1">
      <alignment horizontal="right" vertical="center" wrapText="1"/>
    </xf>
    <xf numFmtId="0" fontId="19" fillId="0" borderId="2" xfId="0" applyFont="1" applyBorder="1" applyAlignment="1">
      <alignment vertical="center" wrapText="1"/>
    </xf>
    <xf numFmtId="2" fontId="9" fillId="0" borderId="1" xfId="0" applyNumberFormat="1" applyFont="1" applyBorder="1" applyAlignment="1">
      <alignment vertical="center"/>
    </xf>
    <xf numFmtId="0" fontId="15" fillId="0" borderId="1" xfId="0" applyFont="1" applyBorder="1" applyAlignment="1">
      <alignment vertical="center"/>
    </xf>
    <xf numFmtId="0" fontId="15" fillId="0" borderId="1" xfId="0" applyFont="1" applyBorder="1" applyAlignment="1">
      <alignment horizontal="right" vertical="center"/>
    </xf>
    <xf numFmtId="0" fontId="20" fillId="0" borderId="0" xfId="0" applyFont="1"/>
    <xf numFmtId="0" fontId="3" fillId="0" borderId="0" xfId="0" applyFont="1"/>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left" vertical="center"/>
    </xf>
    <xf numFmtId="0" fontId="9" fillId="0" borderId="1" xfId="0" applyFont="1" applyBorder="1" applyAlignment="1">
      <alignment horizontal="left" vertical="center" wrapText="1"/>
    </xf>
    <xf numFmtId="0" fontId="3" fillId="0" borderId="0" xfId="0" applyFont="1" applyAlignment="1">
      <alignment vertical="center"/>
    </xf>
    <xf numFmtId="0" fontId="12" fillId="0" borderId="1" xfId="0" applyFont="1" applyBorder="1" applyAlignment="1">
      <alignment vertical="center"/>
    </xf>
    <xf numFmtId="0" fontId="22" fillId="0" borderId="0" xfId="0" applyFont="1"/>
    <xf numFmtId="0" fontId="9" fillId="0" borderId="0" xfId="0" quotePrefix="1" applyFont="1"/>
    <xf numFmtId="0" fontId="2" fillId="0" borderId="0" xfId="0" applyFont="1"/>
    <xf numFmtId="0" fontId="2" fillId="0" borderId="7" xfId="0" applyFont="1" applyBorder="1"/>
    <xf numFmtId="0" fontId="2" fillId="0" borderId="6" xfId="0" applyFont="1" applyBorder="1"/>
    <xf numFmtId="0" fontId="2" fillId="0" borderId="8" xfId="0" applyFont="1" applyBorder="1"/>
    <xf numFmtId="0" fontId="2" fillId="0" borderId="9" xfId="0" applyFont="1" applyBorder="1"/>
    <xf numFmtId="0" fontId="2" fillId="0" borderId="10" xfId="0" applyFont="1" applyBorder="1"/>
    <xf numFmtId="0" fontId="2" fillId="0" borderId="1" xfId="0" applyFont="1" applyBorder="1" applyAlignment="1">
      <alignment vertical="top"/>
    </xf>
    <xf numFmtId="0" fontId="2" fillId="0" borderId="1" xfId="0" applyFont="1" applyBorder="1" applyAlignment="1">
      <alignment horizontal="left" vertical="top" wrapText="1"/>
    </xf>
    <xf numFmtId="0" fontId="2" fillId="0" borderId="1" xfId="0" applyFont="1" applyBorder="1" applyAlignment="1">
      <alignment vertical="top" wrapText="1"/>
    </xf>
    <xf numFmtId="0" fontId="2" fillId="0" borderId="1" xfId="0" applyFont="1" applyBorder="1"/>
    <xf numFmtId="0" fontId="2" fillId="0" borderId="1" xfId="0" applyFont="1" applyBorder="1" applyAlignment="1">
      <alignment horizontal="center"/>
    </xf>
    <xf numFmtId="9" fontId="2" fillId="0" borderId="1" xfId="1" applyFont="1" applyBorder="1" applyAlignment="1">
      <alignment horizontal="center"/>
    </xf>
    <xf numFmtId="2" fontId="2" fillId="0" borderId="1" xfId="0" applyNumberFormat="1" applyFont="1" applyBorder="1" applyAlignment="1">
      <alignment horizontal="center"/>
    </xf>
    <xf numFmtId="44" fontId="2" fillId="0" borderId="1" xfId="0" applyNumberFormat="1" applyFont="1" applyBorder="1" applyAlignment="1">
      <alignment horizontal="center"/>
    </xf>
    <xf numFmtId="166" fontId="2" fillId="0" borderId="0" xfId="0" applyNumberFormat="1" applyFont="1"/>
    <xf numFmtId="167" fontId="2" fillId="0" borderId="0" xfId="0" applyNumberFormat="1" applyFont="1"/>
    <xf numFmtId="169" fontId="2" fillId="0" borderId="0" xfId="0" applyNumberFormat="1" applyFont="1" applyAlignment="1">
      <alignment horizontal="center"/>
    </xf>
    <xf numFmtId="165" fontId="2" fillId="0" borderId="0" xfId="0" applyNumberFormat="1" applyFont="1"/>
    <xf numFmtId="170" fontId="2" fillId="0" borderId="0" xfId="0" applyNumberFormat="1" applyFont="1"/>
    <xf numFmtId="171" fontId="2" fillId="0" borderId="0" xfId="0" applyNumberFormat="1" applyFont="1"/>
    <xf numFmtId="44" fontId="2" fillId="0" borderId="0" xfId="0" applyNumberFormat="1" applyFont="1"/>
    <xf numFmtId="2" fontId="2" fillId="0" borderId="0" xfId="0" applyNumberFormat="1" applyFont="1"/>
    <xf numFmtId="0" fontId="2" fillId="0" borderId="0" xfId="0" applyFont="1" applyAlignment="1">
      <alignment vertical="center"/>
    </xf>
    <xf numFmtId="0" fontId="2" fillId="0" borderId="1" xfId="0" quotePrefix="1" applyFont="1" applyBorder="1" applyAlignment="1">
      <alignment vertical="center"/>
    </xf>
    <xf numFmtId="0" fontId="2" fillId="0" borderId="1" xfId="0" quotePrefix="1" applyFont="1" applyBorder="1" applyAlignment="1">
      <alignment vertical="center" wrapText="1"/>
    </xf>
    <xf numFmtId="0" fontId="2" fillId="0" borderId="1" xfId="0" applyFont="1" applyBorder="1" applyAlignment="1">
      <alignment vertical="center"/>
    </xf>
    <xf numFmtId="0" fontId="2" fillId="0" borderId="0" xfId="0" applyFont="1" applyAlignment="1">
      <alignment horizontal="left"/>
    </xf>
    <xf numFmtId="0" fontId="2" fillId="0" borderId="0" xfId="0" quotePrefix="1" applyFont="1" applyAlignment="1">
      <alignment horizontal="right"/>
    </xf>
    <xf numFmtId="2" fontId="2" fillId="0" borderId="1" xfId="0" applyNumberFormat="1" applyFont="1" applyBorder="1" applyAlignment="1">
      <alignment vertical="center"/>
    </xf>
    <xf numFmtId="0" fontId="2" fillId="0" borderId="0" xfId="0" quotePrefix="1" applyFont="1"/>
    <xf numFmtId="0" fontId="2" fillId="0" borderId="0" xfId="0" applyFont="1" applyAlignment="1">
      <alignment horizontal="left" wrapText="1"/>
    </xf>
    <xf numFmtId="0" fontId="10" fillId="0" borderId="1" xfId="0" applyFont="1" applyBorder="1" applyAlignment="1">
      <alignment horizontal="left" vertical="top"/>
    </xf>
    <xf numFmtId="0" fontId="11" fillId="0" borderId="3" xfId="0" applyFont="1" applyBorder="1" applyAlignment="1">
      <alignment horizontal="left" vertical="top" wrapText="1"/>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2" fillId="0" borderId="0" xfId="0" applyFont="1" applyAlignment="1">
      <alignment horizontal="left" vertical="center"/>
    </xf>
  </cellXfs>
  <cellStyles count="3">
    <cellStyle name="Komma 2" xfId="2" xr:uid="{00000000-0005-0000-0000-00002F000000}"/>
    <cellStyle name="Procent" xfId="1" builtinId="5"/>
    <cellStyle name="Standaard" xfId="0" builtinId="0"/>
  </cellStyles>
  <dxfs count="60">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
      <font>
        <b/>
        <i val="0"/>
        <color rgb="FFFF0000"/>
      </font>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0" tint="-0.14996795556505021"/>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56</xdr:row>
      <xdr:rowOff>2105</xdr:rowOff>
    </xdr:from>
    <xdr:to>
      <xdr:col>2</xdr:col>
      <xdr:colOff>5377901</xdr:colOff>
      <xdr:row>72</xdr:row>
      <xdr:rowOff>57787</xdr:rowOff>
    </xdr:to>
    <xdr:pic>
      <xdr:nvPicPr>
        <xdr:cNvPr id="2" name="Afbeelding 1">
          <a:extLst>
            <a:ext uri="{FF2B5EF4-FFF2-40B4-BE49-F238E27FC236}">
              <a16:creationId xmlns:a16="http://schemas.microsoft.com/office/drawing/2014/main" id="{C6211123-8864-E4E3-BB50-32A850082A36}"/>
            </a:ext>
          </a:extLst>
        </xdr:cNvPr>
        <xdr:cNvPicPr>
          <a:picLocks noChangeAspect="1"/>
        </xdr:cNvPicPr>
      </xdr:nvPicPr>
      <xdr:blipFill>
        <a:blip xmlns:r="http://schemas.openxmlformats.org/officeDocument/2006/relationships" r:embed="rId1"/>
        <a:stretch>
          <a:fillRect/>
        </a:stretch>
      </xdr:blipFill>
      <xdr:spPr>
        <a:xfrm>
          <a:off x="25400" y="6866455"/>
          <a:ext cx="10680151" cy="2595682"/>
        </a:xfrm>
        <a:prstGeom prst="rect">
          <a:avLst/>
        </a:prstGeom>
        <a:ln>
          <a:solidFill>
            <a:schemeClr val="accent1"/>
          </a:solidFill>
        </a:ln>
      </xdr:spPr>
    </xdr:pic>
    <xdr:clientData/>
  </xdr:twoCellAnchor>
  <xdr:twoCellAnchor editAs="oneCell">
    <xdr:from>
      <xdr:col>0</xdr:col>
      <xdr:colOff>50800</xdr:colOff>
      <xdr:row>34</xdr:row>
      <xdr:rowOff>23110</xdr:rowOff>
    </xdr:from>
    <xdr:to>
      <xdr:col>2</xdr:col>
      <xdr:colOff>5407338</xdr:colOff>
      <xdr:row>50</xdr:row>
      <xdr:rowOff>82550</xdr:rowOff>
    </xdr:to>
    <xdr:pic>
      <xdr:nvPicPr>
        <xdr:cNvPr id="4" name="Afbeelding 3">
          <a:extLst>
            <a:ext uri="{FF2B5EF4-FFF2-40B4-BE49-F238E27FC236}">
              <a16:creationId xmlns:a16="http://schemas.microsoft.com/office/drawing/2014/main" id="{65EDB333-7887-84B3-3E1E-5BC128B68CA0}"/>
            </a:ext>
          </a:extLst>
        </xdr:cNvPr>
        <xdr:cNvPicPr>
          <a:picLocks noChangeAspect="1"/>
        </xdr:cNvPicPr>
      </xdr:nvPicPr>
      <xdr:blipFill>
        <a:blip xmlns:r="http://schemas.openxmlformats.org/officeDocument/2006/relationships" r:embed="rId2"/>
        <a:stretch>
          <a:fillRect/>
        </a:stretch>
      </xdr:blipFill>
      <xdr:spPr>
        <a:xfrm>
          <a:off x="50800" y="7090660"/>
          <a:ext cx="10684188" cy="2599440"/>
        </a:xfrm>
        <a:prstGeom prst="rect">
          <a:avLst/>
        </a:prstGeom>
        <a:ln>
          <a:solidFill>
            <a:schemeClr val="accent1"/>
          </a:solid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775A5-38FB-4E4B-9E9A-E285DB96542D}">
  <sheetPr codeName="Blad1"/>
  <dimension ref="A1:I26"/>
  <sheetViews>
    <sheetView showGridLines="0" showRowColHeaders="0" workbookViewId="0"/>
  </sheetViews>
  <sheetFormatPr defaultRowHeight="15" x14ac:dyDescent="0.25"/>
  <cols>
    <col min="1" max="1" width="3.42578125" customWidth="1"/>
    <col min="2" max="2" width="3.28515625" customWidth="1"/>
    <col min="3" max="3" width="76" customWidth="1"/>
  </cols>
  <sheetData>
    <row r="1" spans="1:9" x14ac:dyDescent="0.25">
      <c r="A1" s="41"/>
      <c r="B1" s="41"/>
      <c r="C1" s="41"/>
      <c r="D1" s="41"/>
      <c r="E1" s="41"/>
      <c r="F1" s="41"/>
      <c r="G1" s="41"/>
      <c r="H1" s="41"/>
      <c r="I1" s="41"/>
    </row>
    <row r="2" spans="1:9" x14ac:dyDescent="0.25">
      <c r="A2" s="41"/>
      <c r="B2" s="4" t="s">
        <v>0</v>
      </c>
      <c r="C2" s="41"/>
      <c r="D2" s="41"/>
      <c r="E2" s="41"/>
      <c r="F2" s="41"/>
      <c r="G2" s="41"/>
      <c r="H2" s="41"/>
      <c r="I2" s="41"/>
    </row>
    <row r="3" spans="1:9" x14ac:dyDescent="0.25">
      <c r="A3" s="41"/>
      <c r="B3" s="41"/>
      <c r="C3" s="41"/>
      <c r="D3" s="41"/>
      <c r="E3" s="41"/>
      <c r="F3" s="41"/>
      <c r="G3" s="41"/>
      <c r="H3" s="41"/>
      <c r="I3" s="41"/>
    </row>
    <row r="4" spans="1:9" x14ac:dyDescent="0.25">
      <c r="A4" s="41"/>
      <c r="B4" s="41" t="s">
        <v>1</v>
      </c>
      <c r="C4" s="41"/>
      <c r="D4" s="41"/>
      <c r="E4" s="41"/>
      <c r="F4" s="41"/>
      <c r="G4" s="41"/>
      <c r="H4" s="41"/>
      <c r="I4" s="41"/>
    </row>
    <row r="5" spans="1:9" x14ac:dyDescent="0.25">
      <c r="A5" s="41"/>
      <c r="B5" s="41" t="s">
        <v>2</v>
      </c>
      <c r="C5" s="41"/>
      <c r="D5" s="41"/>
      <c r="E5" s="41"/>
      <c r="F5" s="41"/>
      <c r="G5" s="41"/>
      <c r="H5" s="41"/>
      <c r="I5" s="41"/>
    </row>
    <row r="6" spans="1:9" x14ac:dyDescent="0.25">
      <c r="A6" s="41"/>
      <c r="B6" s="41" t="s">
        <v>3</v>
      </c>
      <c r="C6" s="41"/>
      <c r="D6" s="41"/>
      <c r="E6" s="41"/>
      <c r="F6" s="41"/>
      <c r="G6" s="41"/>
      <c r="H6" s="41"/>
      <c r="I6" s="41"/>
    </row>
    <row r="7" spans="1:9" x14ac:dyDescent="0.25">
      <c r="A7" s="41"/>
      <c r="B7" s="8"/>
      <c r="C7" s="8"/>
      <c r="D7" s="8"/>
      <c r="E7" s="8"/>
      <c r="F7" s="8"/>
      <c r="G7" s="8"/>
      <c r="H7" s="8"/>
      <c r="I7" s="8"/>
    </row>
    <row r="8" spans="1:9" x14ac:dyDescent="0.25">
      <c r="A8" s="41"/>
      <c r="B8" s="4" t="s">
        <v>4</v>
      </c>
      <c r="C8" s="41"/>
      <c r="H8" s="41"/>
      <c r="I8" s="41"/>
    </row>
    <row r="9" spans="1:9" x14ac:dyDescent="0.25">
      <c r="A9" s="41"/>
      <c r="B9" s="41">
        <v>4</v>
      </c>
      <c r="C9" s="41" t="s">
        <v>5</v>
      </c>
      <c r="H9" s="41"/>
      <c r="I9" s="41"/>
    </row>
    <row r="10" spans="1:9" x14ac:dyDescent="0.25">
      <c r="A10" s="41"/>
      <c r="B10" s="8"/>
      <c r="C10" s="8"/>
      <c r="D10" s="8"/>
      <c r="E10" s="8"/>
      <c r="F10" s="8"/>
      <c r="G10" s="8"/>
      <c r="H10" s="8"/>
      <c r="I10" s="8"/>
    </row>
    <row r="11" spans="1:9" x14ac:dyDescent="0.25">
      <c r="A11" s="41"/>
      <c r="B11" s="4" t="s">
        <v>6</v>
      </c>
      <c r="C11" s="41"/>
      <c r="H11" s="41"/>
      <c r="I11" s="41"/>
    </row>
    <row r="12" spans="1:9" x14ac:dyDescent="0.25">
      <c r="A12" s="41"/>
      <c r="B12" s="41">
        <v>3</v>
      </c>
      <c r="C12" s="41" t="s">
        <v>7</v>
      </c>
      <c r="H12" s="41"/>
      <c r="I12" s="41"/>
    </row>
    <row r="13" spans="1:9" x14ac:dyDescent="0.25">
      <c r="A13" s="41"/>
      <c r="H13" s="41"/>
      <c r="I13" s="41"/>
    </row>
    <row r="14" spans="1:9" x14ac:dyDescent="0.25">
      <c r="A14" s="41"/>
      <c r="B14" s="4" t="s">
        <v>8</v>
      </c>
      <c r="C14" s="41"/>
      <c r="D14" s="41"/>
      <c r="E14" s="41"/>
      <c r="F14" s="41"/>
      <c r="G14" s="41"/>
      <c r="H14" s="41"/>
      <c r="I14" s="41"/>
    </row>
    <row r="15" spans="1:9" x14ac:dyDescent="0.25">
      <c r="A15" s="41"/>
      <c r="B15" s="41">
        <v>1</v>
      </c>
      <c r="C15" s="41" t="s">
        <v>9</v>
      </c>
      <c r="D15" s="41"/>
      <c r="E15" s="41"/>
      <c r="F15" s="41"/>
      <c r="G15" s="41"/>
      <c r="H15" s="41"/>
      <c r="I15" s="41"/>
    </row>
    <row r="16" spans="1:9" x14ac:dyDescent="0.25">
      <c r="A16" s="41"/>
      <c r="B16" s="41">
        <v>2</v>
      </c>
      <c r="C16" s="41" t="s">
        <v>10</v>
      </c>
      <c r="D16" s="41"/>
      <c r="E16" s="41"/>
      <c r="F16" s="41"/>
      <c r="G16" s="41"/>
      <c r="H16" s="41"/>
      <c r="I16" s="41"/>
    </row>
    <row r="17" spans="1:9" x14ac:dyDescent="0.25">
      <c r="A17" s="41"/>
      <c r="D17" s="41"/>
      <c r="E17" s="41"/>
      <c r="F17" s="41"/>
      <c r="G17" s="41"/>
      <c r="H17" s="41"/>
      <c r="I17" s="41"/>
    </row>
    <row r="18" spans="1:9" x14ac:dyDescent="0.25">
      <c r="A18" s="41"/>
      <c r="B18" s="4"/>
      <c r="C18" s="41"/>
      <c r="D18" s="41"/>
      <c r="E18" s="41"/>
      <c r="F18" s="41"/>
      <c r="G18" s="41"/>
      <c r="H18" s="41"/>
      <c r="I18" s="41"/>
    </row>
    <row r="19" spans="1:9" x14ac:dyDescent="0.25">
      <c r="A19" s="41"/>
      <c r="B19" s="4"/>
      <c r="C19" s="41"/>
      <c r="D19" s="41"/>
      <c r="E19" s="41"/>
      <c r="F19" s="41"/>
      <c r="G19" s="41"/>
      <c r="H19" s="41"/>
      <c r="I19" s="41"/>
    </row>
    <row r="20" spans="1:9" x14ac:dyDescent="0.25">
      <c r="A20" s="41"/>
      <c r="B20" s="41"/>
      <c r="C20" s="41"/>
      <c r="D20" s="41"/>
      <c r="E20" s="41"/>
      <c r="F20" s="41"/>
      <c r="G20" s="41"/>
      <c r="H20" s="41"/>
      <c r="I20" s="41"/>
    </row>
    <row r="21" spans="1:9" x14ac:dyDescent="0.25">
      <c r="A21" s="41"/>
      <c r="B21" s="41"/>
      <c r="C21" s="41"/>
      <c r="D21" s="41"/>
      <c r="E21" s="41"/>
      <c r="F21" s="41"/>
      <c r="G21" s="41"/>
      <c r="H21" s="41"/>
      <c r="I21" s="41"/>
    </row>
    <row r="22" spans="1:9" x14ac:dyDescent="0.25">
      <c r="A22" s="41"/>
      <c r="B22" s="4"/>
      <c r="C22" s="41"/>
      <c r="D22" s="41"/>
      <c r="E22" s="41"/>
      <c r="F22" s="41"/>
      <c r="G22" s="41"/>
      <c r="H22" s="41"/>
      <c r="I22" s="41"/>
    </row>
    <row r="23" spans="1:9" x14ac:dyDescent="0.25">
      <c r="A23" s="41"/>
      <c r="B23" s="41"/>
      <c r="C23" s="41"/>
      <c r="D23" s="41"/>
      <c r="E23" s="41"/>
      <c r="F23" s="41"/>
      <c r="G23" s="41"/>
      <c r="H23" s="41"/>
      <c r="I23" s="41"/>
    </row>
    <row r="24" spans="1:9" x14ac:dyDescent="0.25">
      <c r="A24" s="41"/>
      <c r="B24" s="41"/>
      <c r="C24" s="41"/>
      <c r="D24" s="41"/>
      <c r="E24" s="41"/>
      <c r="F24" s="41"/>
      <c r="G24" s="41"/>
      <c r="H24" s="41"/>
      <c r="I24" s="41"/>
    </row>
    <row r="25" spans="1:9" x14ac:dyDescent="0.25">
      <c r="A25" s="41"/>
      <c r="B25" s="41"/>
      <c r="C25" s="41"/>
      <c r="D25" s="41"/>
      <c r="E25" s="41"/>
      <c r="F25" s="41"/>
      <c r="G25" s="41"/>
      <c r="H25" s="41"/>
      <c r="I25" s="41"/>
    </row>
    <row r="26" spans="1:9" x14ac:dyDescent="0.25">
      <c r="A26" s="41"/>
      <c r="B26" s="41"/>
      <c r="C26" s="41"/>
      <c r="D26" s="41"/>
      <c r="E26" s="41"/>
      <c r="F26" s="41"/>
      <c r="G26" s="41"/>
      <c r="H26" s="41"/>
      <c r="I26" s="41"/>
    </row>
  </sheetData>
  <sheetProtection algorithmName="SHA-512" hashValue="9zHq7zWHcNu2phnRL8B+mUvjmXIduU+6BFvnkbL5sY8PuTKmGBfZGUQzw5mOve0zQh9ktyHRtrdx6f4rHkrJgQ==" saltValue="n2aaeiwuRSg77DaacDLo/g==" spinCount="100000" sheet="1" selectLockedCells="1" selectUnlockedCells="1"/>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CF703-DF16-445D-B659-379EA649951A}">
  <sheetPr codeName="Blad9">
    <pageSetUpPr fitToPage="1"/>
  </sheetPr>
  <dimension ref="A1:L28"/>
  <sheetViews>
    <sheetView showGridLines="0" showRowColHeaders="0" showZeros="0" zoomScaleNormal="100" workbookViewId="0"/>
  </sheetViews>
  <sheetFormatPr defaultColWidth="9.140625" defaultRowHeight="15" x14ac:dyDescent="0.25"/>
  <cols>
    <col min="1" max="1" width="3" customWidth="1"/>
    <col min="2" max="2" width="4" customWidth="1"/>
    <col min="3" max="3" width="87.85546875" customWidth="1"/>
    <col min="4" max="4" width="23.5703125" customWidth="1"/>
    <col min="5" max="5" width="3.42578125" customWidth="1"/>
    <col min="6" max="6" width="7.7109375" customWidth="1"/>
  </cols>
  <sheetData>
    <row r="1" spans="1:12" x14ac:dyDescent="0.25">
      <c r="A1" s="41"/>
      <c r="B1" s="41"/>
      <c r="C1" s="41"/>
      <c r="D1" s="41"/>
      <c r="E1" s="41"/>
      <c r="F1" s="41"/>
      <c r="G1" s="41"/>
      <c r="H1" s="41"/>
      <c r="I1" s="41"/>
      <c r="J1" s="41"/>
      <c r="K1" s="41"/>
      <c r="L1" s="41"/>
    </row>
    <row r="2" spans="1:12" x14ac:dyDescent="0.25">
      <c r="A2" s="41"/>
      <c r="B2" s="41"/>
      <c r="C2" s="41"/>
      <c r="D2" s="41"/>
      <c r="E2" s="41"/>
      <c r="F2" s="41"/>
      <c r="G2" s="41"/>
      <c r="H2" s="41"/>
      <c r="I2" s="41"/>
      <c r="J2" s="41"/>
      <c r="K2" s="41"/>
      <c r="L2" s="41"/>
    </row>
    <row r="3" spans="1:12" ht="15.75" x14ac:dyDescent="0.25">
      <c r="A3" s="41"/>
      <c r="B3" s="66"/>
      <c r="C3" s="29" t="s">
        <v>165</v>
      </c>
      <c r="D3" s="30" t="s">
        <v>166</v>
      </c>
      <c r="E3" s="14"/>
      <c r="F3" s="41"/>
      <c r="G3" s="41"/>
      <c r="H3" s="41"/>
      <c r="I3" s="41"/>
      <c r="J3" s="41"/>
      <c r="K3" s="41"/>
      <c r="L3" s="41"/>
    </row>
    <row r="4" spans="1:12" ht="14.65" customHeight="1" x14ac:dyDescent="0.25">
      <c r="A4" s="41"/>
      <c r="B4" s="66">
        <v>1</v>
      </c>
      <c r="C4" s="15" t="s">
        <v>167</v>
      </c>
      <c r="D4" s="16"/>
      <c r="E4" s="14"/>
      <c r="F4" s="41" t="s">
        <v>168</v>
      </c>
      <c r="G4" s="41"/>
      <c r="H4" s="41"/>
      <c r="I4" s="41"/>
      <c r="J4" s="41"/>
      <c r="K4" s="41"/>
      <c r="L4" s="41"/>
    </row>
    <row r="5" spans="1:12" ht="14.65" customHeight="1" x14ac:dyDescent="0.25">
      <c r="A5" s="41"/>
      <c r="B5" s="66">
        <v>2</v>
      </c>
      <c r="C5" s="15" t="s">
        <v>169</v>
      </c>
      <c r="D5" s="17"/>
      <c r="E5" s="14"/>
      <c r="F5" s="41" t="s">
        <v>170</v>
      </c>
      <c r="G5" s="41"/>
      <c r="H5" s="41"/>
      <c r="I5" s="41"/>
      <c r="J5" s="41"/>
      <c r="K5" s="41"/>
      <c r="L5" s="41"/>
    </row>
    <row r="6" spans="1:12" ht="14.65" customHeight="1" x14ac:dyDescent="0.25">
      <c r="A6" s="41"/>
      <c r="B6" s="66">
        <v>3</v>
      </c>
      <c r="C6" s="15" t="s">
        <v>171</v>
      </c>
      <c r="D6" s="18"/>
      <c r="E6" s="14"/>
      <c r="F6" s="41" t="s">
        <v>172</v>
      </c>
      <c r="G6" s="41"/>
      <c r="H6" s="41"/>
      <c r="I6" s="41"/>
      <c r="J6" s="41"/>
      <c r="K6" s="41"/>
      <c r="L6" s="41"/>
    </row>
    <row r="7" spans="1:12" ht="14.65" customHeight="1" x14ac:dyDescent="0.25">
      <c r="A7" s="41"/>
      <c r="B7" s="66">
        <v>5</v>
      </c>
      <c r="C7" s="15" t="s">
        <v>173</v>
      </c>
      <c r="D7" s="19">
        <f>D6*92.5%</f>
        <v>0</v>
      </c>
      <c r="E7" s="14"/>
      <c r="F7" s="41" t="s">
        <v>174</v>
      </c>
      <c r="G7" s="41"/>
      <c r="H7" s="41"/>
      <c r="I7" s="41"/>
      <c r="J7" s="41"/>
      <c r="K7" s="41"/>
      <c r="L7" s="41"/>
    </row>
    <row r="8" spans="1:12" ht="14.65" customHeight="1" x14ac:dyDescent="0.25">
      <c r="A8" s="41"/>
      <c r="B8" s="66">
        <v>6</v>
      </c>
      <c r="C8" s="15" t="s">
        <v>175</v>
      </c>
      <c r="D8" s="18"/>
      <c r="E8" s="14"/>
      <c r="F8" s="41"/>
      <c r="G8" s="41"/>
      <c r="H8" s="41"/>
      <c r="I8" s="41"/>
      <c r="J8" s="41"/>
      <c r="K8" s="41"/>
      <c r="L8" s="41"/>
    </row>
    <row r="9" spans="1:12" ht="14.65" customHeight="1" x14ac:dyDescent="0.25">
      <c r="A9" s="41"/>
      <c r="B9" s="66">
        <v>7</v>
      </c>
      <c r="C9" s="15" t="s">
        <v>176</v>
      </c>
      <c r="D9" s="18"/>
      <c r="E9" s="14"/>
      <c r="F9" s="67" t="s">
        <v>177</v>
      </c>
      <c r="G9" s="41"/>
      <c r="H9" s="41"/>
      <c r="I9" s="41"/>
      <c r="J9" s="41"/>
      <c r="K9" s="41"/>
      <c r="L9" s="41"/>
    </row>
    <row r="10" spans="1:12" ht="14.65" customHeight="1" x14ac:dyDescent="0.25">
      <c r="A10" s="41"/>
      <c r="B10" s="66">
        <v>8</v>
      </c>
      <c r="C10" s="15" t="s">
        <v>178</v>
      </c>
      <c r="D10" s="20"/>
      <c r="E10" s="68" t="s">
        <v>179</v>
      </c>
      <c r="F10" s="8" t="s">
        <v>180</v>
      </c>
      <c r="G10" s="41"/>
      <c r="H10" s="41"/>
      <c r="I10" s="41"/>
      <c r="J10" s="41"/>
      <c r="K10" s="41"/>
      <c r="L10" s="41"/>
    </row>
    <row r="11" spans="1:12" ht="14.65" customHeight="1" x14ac:dyDescent="0.25">
      <c r="A11" s="41"/>
      <c r="B11" s="66">
        <v>9</v>
      </c>
      <c r="C11" s="15" t="s">
        <v>181</v>
      </c>
      <c r="D11" s="21">
        <f>D10*D7</f>
        <v>0</v>
      </c>
      <c r="E11" s="14"/>
      <c r="F11" s="41"/>
      <c r="G11" s="41"/>
      <c r="H11" s="41"/>
      <c r="I11" s="41"/>
      <c r="J11" s="41"/>
      <c r="K11" s="41"/>
      <c r="L11" s="41"/>
    </row>
    <row r="12" spans="1:12" ht="14.65" customHeight="1" x14ac:dyDescent="0.25">
      <c r="A12" s="41"/>
      <c r="B12" s="66">
        <v>10</v>
      </c>
      <c r="C12" s="15" t="s">
        <v>182</v>
      </c>
      <c r="D12" s="22">
        <f>IFERROR(D10/D9,0)</f>
        <v>0</v>
      </c>
      <c r="E12" s="14"/>
      <c r="F12" s="41"/>
      <c r="G12" s="41"/>
      <c r="H12" s="41"/>
      <c r="I12" s="41"/>
      <c r="J12" s="41"/>
      <c r="K12" s="41"/>
      <c r="L12" s="41"/>
    </row>
    <row r="13" spans="1:12" ht="14.65" customHeight="1" x14ac:dyDescent="0.25">
      <c r="A13" s="41"/>
      <c r="B13" s="66">
        <v>11</v>
      </c>
      <c r="C13" s="15" t="s">
        <v>183</v>
      </c>
      <c r="D13" s="23">
        <f>IFERROR((D10/D9*D8),0)</f>
        <v>0</v>
      </c>
      <c r="E13" s="14"/>
      <c r="F13" s="41"/>
      <c r="G13" s="41"/>
      <c r="H13" s="41"/>
      <c r="I13" s="41"/>
      <c r="J13" s="41"/>
      <c r="K13" s="41"/>
      <c r="L13" s="41"/>
    </row>
    <row r="14" spans="1:12" ht="14.65" customHeight="1" x14ac:dyDescent="0.25">
      <c r="A14" s="41"/>
      <c r="B14" s="66">
        <v>12</v>
      </c>
      <c r="C14" s="15" t="s">
        <v>184</v>
      </c>
      <c r="D14" s="18"/>
      <c r="E14" s="14"/>
      <c r="F14" s="41" t="s">
        <v>185</v>
      </c>
      <c r="G14" s="41"/>
      <c r="H14" s="41"/>
      <c r="I14" s="41"/>
      <c r="J14" s="41"/>
      <c r="K14" s="41"/>
      <c r="L14" s="41"/>
    </row>
    <row r="15" spans="1:12" ht="14.65" customHeight="1" x14ac:dyDescent="0.25">
      <c r="A15" s="41"/>
      <c r="B15" s="66">
        <v>13</v>
      </c>
      <c r="C15" s="15" t="s">
        <v>186</v>
      </c>
      <c r="D15" s="21">
        <f>D14*(365/7)*36</f>
        <v>0</v>
      </c>
      <c r="E15" s="14"/>
      <c r="F15" s="41"/>
      <c r="G15" s="41"/>
      <c r="H15" s="41"/>
      <c r="I15" s="41"/>
      <c r="J15" s="41"/>
      <c r="K15" s="41"/>
      <c r="L15" s="41"/>
    </row>
    <row r="16" spans="1:12" ht="14.65" customHeight="1" x14ac:dyDescent="0.25">
      <c r="A16" s="41"/>
      <c r="B16" s="66">
        <v>14</v>
      </c>
      <c r="C16" s="15" t="str">
        <f>"Netto roosteruren groepsbegeleiders op de groep TIJDENS de "&amp;TEXT(D10,"#.###")&amp;" openingsuren per jaar"</f>
        <v>Netto roosteruren groepsbegeleiders op de groep TIJDENS de  openingsuren per jaar</v>
      </c>
      <c r="D16" s="20"/>
      <c r="E16" s="68" t="s">
        <v>179</v>
      </c>
      <c r="F16" s="41" t="s">
        <v>187</v>
      </c>
      <c r="G16" s="41"/>
      <c r="H16" s="41"/>
      <c r="I16" s="41"/>
      <c r="J16" s="41"/>
      <c r="K16" s="41"/>
      <c r="L16" s="41"/>
    </row>
    <row r="17" spans="1:12" ht="14.65" customHeight="1" x14ac:dyDescent="0.25">
      <c r="A17" s="41"/>
      <c r="B17" s="66">
        <v>15</v>
      </c>
      <c r="C17" s="15" t="s">
        <v>188</v>
      </c>
      <c r="D17" s="24"/>
      <c r="E17" s="14"/>
      <c r="F17" s="41" t="s">
        <v>189</v>
      </c>
      <c r="G17" s="41"/>
      <c r="H17" s="41"/>
      <c r="I17" s="41"/>
      <c r="J17" s="41"/>
      <c r="K17" s="41"/>
      <c r="L17" s="41"/>
    </row>
    <row r="18" spans="1:12" ht="14.65" customHeight="1" x14ac:dyDescent="0.25">
      <c r="A18" s="41"/>
      <c r="B18" s="66">
        <v>16</v>
      </c>
      <c r="C18" s="15" t="s">
        <v>190</v>
      </c>
      <c r="D18" s="21">
        <f>D17*D13</f>
        <v>0</v>
      </c>
      <c r="E18" s="14"/>
      <c r="F18" s="41"/>
      <c r="G18" s="41"/>
      <c r="H18" s="41"/>
      <c r="I18" s="41"/>
      <c r="J18" s="41"/>
      <c r="K18" s="41"/>
      <c r="L18" s="41"/>
    </row>
    <row r="19" spans="1:12" ht="14.65" customHeight="1" x14ac:dyDescent="0.25">
      <c r="A19" s="41"/>
      <c r="B19" s="66">
        <v>17</v>
      </c>
      <c r="C19" s="15" t="s">
        <v>191</v>
      </c>
      <c r="D19" s="21" t="str">
        <f>IF(COUNTA(D16:D17)=2,D15-D16-D17,"")</f>
        <v/>
      </c>
      <c r="E19" s="14"/>
      <c r="F19" s="41"/>
      <c r="G19" s="41"/>
      <c r="H19" s="41"/>
      <c r="I19" s="41"/>
      <c r="J19" s="41"/>
      <c r="K19" s="41"/>
      <c r="L19" s="41"/>
    </row>
    <row r="20" spans="1:12" ht="14.65" customHeight="1" x14ac:dyDescent="0.25">
      <c r="A20" s="41"/>
      <c r="B20" s="66">
        <v>18</v>
      </c>
      <c r="C20" s="25" t="s">
        <v>192</v>
      </c>
      <c r="D20" s="21" t="str">
        <f>IFERROR((D16+D18)/D14,"")</f>
        <v/>
      </c>
      <c r="E20" s="14"/>
      <c r="F20" s="76" t="str">
        <f>IF(COUNTA(D16:D17,D14)=3," check: kloppen deze twee oranje waarden met jullie administratie?","")</f>
        <v/>
      </c>
      <c r="G20" s="76"/>
      <c r="H20" s="76"/>
      <c r="I20" s="76"/>
      <c r="J20" s="76"/>
      <c r="K20" s="76"/>
      <c r="L20" s="76"/>
    </row>
    <row r="21" spans="1:12" ht="14.65" customHeight="1" x14ac:dyDescent="0.25">
      <c r="A21" s="41"/>
      <c r="B21" s="66">
        <v>19</v>
      </c>
      <c r="C21" s="25" t="s">
        <v>193</v>
      </c>
      <c r="D21" s="26" t="str">
        <f>IFERROR(D20/1878,"")</f>
        <v/>
      </c>
      <c r="E21" s="14"/>
      <c r="F21" s="76"/>
      <c r="G21" s="76"/>
      <c r="H21" s="76"/>
      <c r="I21" s="76"/>
      <c r="J21" s="76"/>
      <c r="K21" s="76"/>
      <c r="L21" s="76"/>
    </row>
    <row r="22" spans="1:12" ht="14.65" customHeight="1" x14ac:dyDescent="0.25">
      <c r="A22" s="41"/>
      <c r="B22" s="13">
        <v>20</v>
      </c>
      <c r="C22" s="27" t="s">
        <v>194</v>
      </c>
      <c r="D22" s="28" t="str">
        <f>IFERROR(D16/D10/D7,"")</f>
        <v/>
      </c>
      <c r="E22" s="14"/>
      <c r="F22" s="41"/>
      <c r="G22" s="8"/>
      <c r="H22" s="8"/>
      <c r="I22" s="8"/>
      <c r="J22" s="8"/>
      <c r="K22" s="8"/>
      <c r="L22" s="8"/>
    </row>
    <row r="23" spans="1:12" ht="14.65" customHeight="1" x14ac:dyDescent="0.25">
      <c r="A23" s="41"/>
      <c r="B23" s="66">
        <v>21</v>
      </c>
      <c r="C23" s="15" t="s">
        <v>195</v>
      </c>
      <c r="D23" s="69" t="str">
        <f>IFERROR(IF(D22&lt;&gt;"",IF(D22&lt;Lijsten!F3,-0.5,IF(D22&gt;Lijsten!G8,0.5,(D22-INDEX(Lijsten!$F:$K,MATCH(D22,Lijsten!$F:$F,1),6))/INDEX(Lijsten!$F:$K,MATCH(D22,Lijsten!$F:$F,1),5)))*4,""),"")</f>
        <v/>
      </c>
      <c r="E23" s="14"/>
      <c r="F23" s="41" t="s">
        <v>196</v>
      </c>
      <c r="G23" s="8"/>
      <c r="H23" s="8"/>
      <c r="I23" s="8"/>
      <c r="J23" s="8"/>
      <c r="K23" s="8"/>
      <c r="L23" s="8"/>
    </row>
    <row r="24" spans="1:12" x14ac:dyDescent="0.25">
      <c r="A24" s="41"/>
      <c r="B24" s="41"/>
      <c r="C24" s="41"/>
      <c r="D24" s="41"/>
      <c r="E24" s="41"/>
      <c r="F24" s="70" t="s">
        <v>197</v>
      </c>
      <c r="G24" s="41"/>
      <c r="H24" s="41"/>
      <c r="I24" s="41"/>
      <c r="J24" s="41"/>
      <c r="K24" s="41"/>
      <c r="L24" s="41"/>
    </row>
    <row r="25" spans="1:12" ht="15.75" x14ac:dyDescent="0.25">
      <c r="A25" s="41"/>
      <c r="B25" s="31" t="str">
        <f>IFERROR(IF(D22&gt;0,"Intensiteit: '"&amp;INDEX(Lijsten!F:L,MATCH($D$22,Lijsten!F:F,1),3)&amp;"'. Bandbreedte begeleidingsintensiteit: "&amp;INDEX(Lijsten!F:L,MATCH($D$22,Lijsten!F:F,1),4)&amp;".   Tarief: "&amp;TEXT(INDEX(Lijsten!F:L,MATCH(D22,Lijsten!F:F,1),7)," € 00,00")&amp; " per uur","Vul alle grijze velden in om de intensiteitsbepaling te zien."),"Vul alle grijze velden in om de intensiteitsbepaling te zien.")</f>
        <v>Vul alle grijze velden in om de intensiteitsbepaling te zien.</v>
      </c>
      <c r="C25" s="8"/>
      <c r="D25" s="41"/>
      <c r="E25" s="41"/>
      <c r="F25" s="41"/>
      <c r="G25" s="41"/>
      <c r="H25" s="41"/>
      <c r="I25" s="41"/>
      <c r="J25" s="41"/>
      <c r="K25" s="41"/>
      <c r="L25" s="41"/>
    </row>
    <row r="26" spans="1:12" x14ac:dyDescent="0.25">
      <c r="A26" s="41"/>
      <c r="B26" s="41"/>
      <c r="C26" s="41"/>
      <c r="D26" s="41"/>
      <c r="E26" s="41"/>
      <c r="F26" s="41"/>
      <c r="G26" s="41"/>
      <c r="H26" s="41"/>
      <c r="I26" s="41"/>
      <c r="J26" s="41"/>
      <c r="K26" s="41"/>
      <c r="L26" s="41"/>
    </row>
    <row r="27" spans="1:12" x14ac:dyDescent="0.25">
      <c r="A27" s="41"/>
      <c r="B27" s="41"/>
      <c r="C27" s="41"/>
      <c r="D27" s="62"/>
      <c r="E27" s="41"/>
      <c r="F27" s="41"/>
      <c r="G27" s="41"/>
      <c r="H27" s="41"/>
      <c r="I27" s="41"/>
      <c r="J27" s="41"/>
      <c r="K27" s="41"/>
      <c r="L27" s="41"/>
    </row>
    <row r="28" spans="1:12" x14ac:dyDescent="0.25">
      <c r="A28" s="41"/>
      <c r="B28" s="41"/>
      <c r="C28" s="71"/>
      <c r="D28" s="41"/>
      <c r="E28" s="41"/>
      <c r="F28" s="41"/>
      <c r="G28" s="41"/>
      <c r="H28" s="41"/>
      <c r="I28" s="41"/>
      <c r="J28" s="41"/>
      <c r="K28" s="41"/>
      <c r="L28" s="41"/>
    </row>
  </sheetData>
  <sheetProtection algorithmName="SHA-512" hashValue="UYc3DJbH1mHJzgo4MmtAEeEj7iBiqvsB5XE4tRVguJwEmt8G2gy/WV4G/KTpeZ0OBAgonFmQLH4kTl0wPZHWdg==" saltValue="t5WMSib2Z6ijcgPoeRv9ow==" spinCount="100000" sheet="1" scenarios="1" formatColumns="0"/>
  <mergeCells count="1">
    <mergeCell ref="F20:L21"/>
  </mergeCells>
  <conditionalFormatting sqref="D4:D6 D8:D10 D14 D16:D18">
    <cfRule type="expression" dxfId="50" priority="3">
      <formula>D4=""</formula>
    </cfRule>
  </conditionalFormatting>
  <conditionalFormatting sqref="D20:D21">
    <cfRule type="expression" dxfId="49" priority="2">
      <formula>AND($D$14&gt;0,$D$16&gt;0,$D$18&gt;0,$D$20&gt;0)</formula>
    </cfRule>
  </conditionalFormatting>
  <conditionalFormatting sqref="F20:L21">
    <cfRule type="expression" dxfId="48" priority="1">
      <formula>COUNTA($D$16:$D$17,$D$14)=3</formula>
    </cfRule>
  </conditionalFormatting>
  <dataValidations count="2">
    <dataValidation type="list" allowBlank="1" showInputMessage="1" showErrorMessage="1" sqref="D6" xr:uid="{1ED133B7-2778-4E25-93F3-D6C4483E56A0}">
      <formula1>bez</formula1>
    </dataValidation>
    <dataValidation allowBlank="1" showInputMessage="1" showErrorMessage="1" sqref="D9" xr:uid="{11E3969A-8CF2-4E88-A8E9-5B4582E258A3}"/>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3737B-80C0-4C50-9A78-F5F7E02D263D}">
  <sheetPr codeName="Blad10">
    <pageSetUpPr fitToPage="1"/>
  </sheetPr>
  <dimension ref="A1:L28"/>
  <sheetViews>
    <sheetView showGridLines="0" showRowColHeaders="0" showZeros="0" zoomScaleNormal="100" workbookViewId="0"/>
  </sheetViews>
  <sheetFormatPr defaultColWidth="9.140625" defaultRowHeight="15" x14ac:dyDescent="0.25"/>
  <cols>
    <col min="1" max="1" width="3" customWidth="1"/>
    <col min="2" max="2" width="4" customWidth="1"/>
    <col min="3" max="3" width="87.85546875" customWidth="1"/>
    <col min="4" max="4" width="23.5703125" customWidth="1"/>
    <col min="5" max="5" width="3.42578125" customWidth="1"/>
    <col min="6" max="6" width="7.7109375" customWidth="1"/>
  </cols>
  <sheetData>
    <row r="1" spans="1:12" x14ac:dyDescent="0.25">
      <c r="A1" s="41"/>
      <c r="B1" s="41"/>
      <c r="C1" s="41"/>
      <c r="D1" s="41"/>
      <c r="E1" s="41"/>
      <c r="F1" s="41"/>
      <c r="G1" s="41"/>
      <c r="H1" s="41"/>
      <c r="I1" s="41"/>
      <c r="J1" s="41"/>
      <c r="K1" s="41"/>
      <c r="L1" s="41"/>
    </row>
    <row r="2" spans="1:12" x14ac:dyDescent="0.25">
      <c r="A2" s="41"/>
      <c r="B2" s="41"/>
      <c r="C2" s="41"/>
      <c r="D2" s="41"/>
      <c r="E2" s="41"/>
      <c r="F2" s="41"/>
      <c r="G2" s="41"/>
      <c r="H2" s="41"/>
      <c r="I2" s="41"/>
      <c r="J2" s="41"/>
      <c r="K2" s="41"/>
      <c r="L2" s="41"/>
    </row>
    <row r="3" spans="1:12" ht="15.75" x14ac:dyDescent="0.25">
      <c r="A3" s="41"/>
      <c r="B3" s="66"/>
      <c r="C3" s="29" t="s">
        <v>165</v>
      </c>
      <c r="D3" s="30" t="s">
        <v>166</v>
      </c>
      <c r="E3" s="14"/>
      <c r="F3" s="41"/>
      <c r="G3" s="41"/>
      <c r="H3" s="41"/>
      <c r="I3" s="41"/>
      <c r="J3" s="41"/>
      <c r="K3" s="41"/>
      <c r="L3" s="41"/>
    </row>
    <row r="4" spans="1:12" ht="14.65" customHeight="1" x14ac:dyDescent="0.25">
      <c r="A4" s="41"/>
      <c r="B4" s="66">
        <v>1</v>
      </c>
      <c r="C4" s="15" t="s">
        <v>167</v>
      </c>
      <c r="D4" s="16"/>
      <c r="E4" s="14"/>
      <c r="F4" s="41" t="s">
        <v>168</v>
      </c>
      <c r="G4" s="41"/>
      <c r="H4" s="41"/>
      <c r="I4" s="41"/>
      <c r="J4" s="41"/>
      <c r="K4" s="41"/>
      <c r="L4" s="41"/>
    </row>
    <row r="5" spans="1:12" ht="14.65" customHeight="1" x14ac:dyDescent="0.25">
      <c r="A5" s="41"/>
      <c r="B5" s="66">
        <v>2</v>
      </c>
      <c r="C5" s="15" t="s">
        <v>169</v>
      </c>
      <c r="D5" s="17"/>
      <c r="E5" s="14"/>
      <c r="F5" s="41" t="s">
        <v>170</v>
      </c>
      <c r="G5" s="41"/>
      <c r="H5" s="41"/>
      <c r="I5" s="41"/>
      <c r="J5" s="41"/>
      <c r="K5" s="41"/>
      <c r="L5" s="41"/>
    </row>
    <row r="6" spans="1:12" ht="14.65" customHeight="1" x14ac:dyDescent="0.25">
      <c r="A6" s="41"/>
      <c r="B6" s="66">
        <v>3</v>
      </c>
      <c r="C6" s="15" t="s">
        <v>171</v>
      </c>
      <c r="D6" s="18"/>
      <c r="E6" s="14"/>
      <c r="F6" s="41" t="s">
        <v>172</v>
      </c>
      <c r="G6" s="41"/>
      <c r="H6" s="41"/>
      <c r="I6" s="41"/>
      <c r="J6" s="41"/>
      <c r="K6" s="41"/>
      <c r="L6" s="41"/>
    </row>
    <row r="7" spans="1:12" ht="14.65" customHeight="1" x14ac:dyDescent="0.25">
      <c r="A7" s="41"/>
      <c r="B7" s="66">
        <v>5</v>
      </c>
      <c r="C7" s="15" t="s">
        <v>173</v>
      </c>
      <c r="D7" s="19">
        <f>D6*92.5%</f>
        <v>0</v>
      </c>
      <c r="E7" s="14"/>
      <c r="F7" s="41" t="s">
        <v>174</v>
      </c>
      <c r="G7" s="41"/>
      <c r="H7" s="41"/>
      <c r="I7" s="41"/>
      <c r="J7" s="41"/>
      <c r="K7" s="41"/>
      <c r="L7" s="41"/>
    </row>
    <row r="8" spans="1:12" ht="14.65" customHeight="1" x14ac:dyDescent="0.25">
      <c r="A8" s="41"/>
      <c r="B8" s="66">
        <v>6</v>
      </c>
      <c r="C8" s="15" t="s">
        <v>175</v>
      </c>
      <c r="D8" s="18"/>
      <c r="E8" s="14"/>
      <c r="F8" s="41"/>
      <c r="G8" s="41"/>
      <c r="H8" s="41"/>
      <c r="I8" s="41"/>
      <c r="J8" s="41"/>
      <c r="K8" s="41"/>
      <c r="L8" s="41"/>
    </row>
    <row r="9" spans="1:12" ht="14.65" customHeight="1" x14ac:dyDescent="0.25">
      <c r="A9" s="41"/>
      <c r="B9" s="66">
        <v>7</v>
      </c>
      <c r="C9" s="15" t="s">
        <v>176</v>
      </c>
      <c r="D9" s="18"/>
      <c r="E9" s="14"/>
      <c r="F9" s="67" t="s">
        <v>177</v>
      </c>
      <c r="G9" s="41"/>
      <c r="H9" s="41"/>
      <c r="I9" s="41"/>
      <c r="J9" s="41"/>
      <c r="K9" s="41"/>
      <c r="L9" s="41"/>
    </row>
    <row r="10" spans="1:12" ht="14.65" customHeight="1" x14ac:dyDescent="0.25">
      <c r="A10" s="41"/>
      <c r="B10" s="66">
        <v>8</v>
      </c>
      <c r="C10" s="15" t="s">
        <v>178</v>
      </c>
      <c r="D10" s="20"/>
      <c r="E10" s="68" t="s">
        <v>179</v>
      </c>
      <c r="F10" s="8" t="s">
        <v>180</v>
      </c>
      <c r="G10" s="41"/>
      <c r="H10" s="41"/>
      <c r="I10" s="41"/>
      <c r="J10" s="41"/>
      <c r="K10" s="41"/>
      <c r="L10" s="41"/>
    </row>
    <row r="11" spans="1:12" ht="14.65" customHeight="1" x14ac:dyDescent="0.25">
      <c r="A11" s="41"/>
      <c r="B11" s="66">
        <v>9</v>
      </c>
      <c r="C11" s="15" t="s">
        <v>181</v>
      </c>
      <c r="D11" s="21">
        <f>D10*D7</f>
        <v>0</v>
      </c>
      <c r="E11" s="14"/>
      <c r="F11" s="41"/>
      <c r="G11" s="41"/>
      <c r="H11" s="41"/>
      <c r="I11" s="41"/>
      <c r="J11" s="41"/>
      <c r="K11" s="41"/>
      <c r="L11" s="41"/>
    </row>
    <row r="12" spans="1:12" ht="14.65" customHeight="1" x14ac:dyDescent="0.25">
      <c r="A12" s="41"/>
      <c r="B12" s="66">
        <v>10</v>
      </c>
      <c r="C12" s="15" t="s">
        <v>182</v>
      </c>
      <c r="D12" s="22">
        <f>IFERROR(D10/D9,0)</f>
        <v>0</v>
      </c>
      <c r="E12" s="14"/>
      <c r="F12" s="41"/>
      <c r="G12" s="41"/>
      <c r="H12" s="41"/>
      <c r="I12" s="41"/>
      <c r="J12" s="41"/>
      <c r="K12" s="41"/>
      <c r="L12" s="41"/>
    </row>
    <row r="13" spans="1:12" ht="14.65" customHeight="1" x14ac:dyDescent="0.25">
      <c r="A13" s="41"/>
      <c r="B13" s="66">
        <v>11</v>
      </c>
      <c r="C13" s="15" t="s">
        <v>183</v>
      </c>
      <c r="D13" s="23">
        <f>IFERROR((D10/D9*D8),0)</f>
        <v>0</v>
      </c>
      <c r="E13" s="14"/>
      <c r="F13" s="41"/>
      <c r="G13" s="41"/>
      <c r="H13" s="41"/>
      <c r="I13" s="41"/>
      <c r="J13" s="41"/>
      <c r="K13" s="41"/>
      <c r="L13" s="41"/>
    </row>
    <row r="14" spans="1:12" ht="14.65" customHeight="1" x14ac:dyDescent="0.25">
      <c r="A14" s="41"/>
      <c r="B14" s="66">
        <v>12</v>
      </c>
      <c r="C14" s="15" t="s">
        <v>184</v>
      </c>
      <c r="D14" s="18"/>
      <c r="E14" s="14"/>
      <c r="F14" s="41" t="s">
        <v>185</v>
      </c>
      <c r="G14" s="41"/>
      <c r="H14" s="41"/>
      <c r="I14" s="41"/>
      <c r="J14" s="41"/>
      <c r="K14" s="41"/>
      <c r="L14" s="41"/>
    </row>
    <row r="15" spans="1:12" ht="14.65" customHeight="1" x14ac:dyDescent="0.25">
      <c r="A15" s="41"/>
      <c r="B15" s="66">
        <v>13</v>
      </c>
      <c r="C15" s="15" t="s">
        <v>186</v>
      </c>
      <c r="D15" s="21">
        <f>D14*(365/7)*36</f>
        <v>0</v>
      </c>
      <c r="E15" s="14"/>
      <c r="F15" s="41"/>
      <c r="G15" s="41"/>
      <c r="H15" s="41"/>
      <c r="I15" s="41"/>
      <c r="J15" s="41"/>
      <c r="K15" s="41"/>
      <c r="L15" s="41"/>
    </row>
    <row r="16" spans="1:12" ht="14.65" customHeight="1" x14ac:dyDescent="0.25">
      <c r="A16" s="41"/>
      <c r="B16" s="66">
        <v>14</v>
      </c>
      <c r="C16" s="15" t="str">
        <f>"Netto roosteruren groepsbegeleiders op de groep TIJDENS de "&amp;TEXT(D10,"#.###")&amp;" openingsuren per jaar"</f>
        <v>Netto roosteruren groepsbegeleiders op de groep TIJDENS de  openingsuren per jaar</v>
      </c>
      <c r="D16" s="20"/>
      <c r="E16" s="68" t="s">
        <v>179</v>
      </c>
      <c r="F16" s="41" t="s">
        <v>187</v>
      </c>
      <c r="G16" s="41"/>
      <c r="H16" s="41"/>
      <c r="I16" s="41"/>
      <c r="J16" s="41"/>
      <c r="K16" s="41"/>
      <c r="L16" s="41"/>
    </row>
    <row r="17" spans="1:12" ht="14.65" customHeight="1" x14ac:dyDescent="0.25">
      <c r="A17" s="41"/>
      <c r="B17" s="66">
        <v>15</v>
      </c>
      <c r="C17" s="15" t="s">
        <v>188</v>
      </c>
      <c r="D17" s="24"/>
      <c r="E17" s="14"/>
      <c r="F17" s="41" t="s">
        <v>189</v>
      </c>
      <c r="G17" s="41"/>
      <c r="H17" s="41"/>
      <c r="I17" s="41"/>
      <c r="J17" s="41"/>
      <c r="K17" s="41"/>
      <c r="L17" s="41"/>
    </row>
    <row r="18" spans="1:12" ht="14.65" customHeight="1" x14ac:dyDescent="0.25">
      <c r="A18" s="41"/>
      <c r="B18" s="66">
        <v>16</v>
      </c>
      <c r="C18" s="15" t="s">
        <v>190</v>
      </c>
      <c r="D18" s="21">
        <f>D17*D13</f>
        <v>0</v>
      </c>
      <c r="E18" s="14"/>
      <c r="F18" s="41"/>
      <c r="G18" s="41"/>
      <c r="H18" s="41"/>
      <c r="I18" s="41"/>
      <c r="J18" s="41"/>
      <c r="K18" s="41"/>
      <c r="L18" s="41"/>
    </row>
    <row r="19" spans="1:12" ht="14.65" customHeight="1" x14ac:dyDescent="0.25">
      <c r="A19" s="41"/>
      <c r="B19" s="66">
        <v>17</v>
      </c>
      <c r="C19" s="15" t="s">
        <v>191</v>
      </c>
      <c r="D19" s="21" t="str">
        <f>IF(COUNTA(D16:D17)=2,D15-D16-D17,"")</f>
        <v/>
      </c>
      <c r="E19" s="14"/>
      <c r="F19" s="41"/>
      <c r="G19" s="41"/>
      <c r="H19" s="41"/>
      <c r="I19" s="41"/>
      <c r="J19" s="41"/>
      <c r="K19" s="41"/>
      <c r="L19" s="41"/>
    </row>
    <row r="20" spans="1:12" ht="14.65" customHeight="1" x14ac:dyDescent="0.25">
      <c r="A20" s="41"/>
      <c r="B20" s="66">
        <v>18</v>
      </c>
      <c r="C20" s="25" t="s">
        <v>192</v>
      </c>
      <c r="D20" s="21" t="str">
        <f>IFERROR((D16+D18)/D14,"")</f>
        <v/>
      </c>
      <c r="E20" s="14"/>
      <c r="F20" s="76" t="str">
        <f>IF(COUNTA(D16:D17,D14)=3," check: kloppen deze twee oranje waarden met jullie administratie?","")</f>
        <v/>
      </c>
      <c r="G20" s="76"/>
      <c r="H20" s="76"/>
      <c r="I20" s="76"/>
      <c r="J20" s="76"/>
      <c r="K20" s="76"/>
      <c r="L20" s="76"/>
    </row>
    <row r="21" spans="1:12" ht="14.65" customHeight="1" x14ac:dyDescent="0.25">
      <c r="A21" s="41"/>
      <c r="B21" s="66">
        <v>19</v>
      </c>
      <c r="C21" s="25" t="s">
        <v>193</v>
      </c>
      <c r="D21" s="26" t="str">
        <f>IFERROR(D20/1878,"")</f>
        <v/>
      </c>
      <c r="E21" s="14"/>
      <c r="F21" s="76"/>
      <c r="G21" s="76"/>
      <c r="H21" s="76"/>
      <c r="I21" s="76"/>
      <c r="J21" s="76"/>
      <c r="K21" s="76"/>
      <c r="L21" s="76"/>
    </row>
    <row r="22" spans="1:12" ht="14.65" customHeight="1" x14ac:dyDescent="0.25">
      <c r="A22" s="41"/>
      <c r="B22" s="13">
        <v>20</v>
      </c>
      <c r="C22" s="27" t="s">
        <v>194</v>
      </c>
      <c r="D22" s="28" t="str">
        <f>IFERROR(D16/D10/D7,"")</f>
        <v/>
      </c>
      <c r="E22" s="14"/>
      <c r="F22" s="41"/>
      <c r="G22" s="8"/>
      <c r="H22" s="8"/>
      <c r="I22" s="8"/>
      <c r="J22" s="8"/>
      <c r="K22" s="8"/>
      <c r="L22" s="8"/>
    </row>
    <row r="23" spans="1:12" ht="14.65" customHeight="1" x14ac:dyDescent="0.25">
      <c r="A23" s="41"/>
      <c r="B23" s="66">
        <v>21</v>
      </c>
      <c r="C23" s="15" t="s">
        <v>195</v>
      </c>
      <c r="D23" s="69" t="str">
        <f>IFERROR(IF(D22&lt;&gt;"",IF(D22&lt;Lijsten!F3,-0.5,IF(D22&gt;Lijsten!G8,0.5,(D22-INDEX(Lijsten!$F:$K,MATCH(D22,Lijsten!$F:$F,1),6))/INDEX(Lijsten!$F:$K,MATCH(D22,Lijsten!$F:$F,1),5)))*4,""),"")</f>
        <v/>
      </c>
      <c r="E23" s="14"/>
      <c r="F23" s="41" t="s">
        <v>196</v>
      </c>
      <c r="G23" s="8"/>
      <c r="H23" s="8"/>
      <c r="I23" s="8"/>
      <c r="J23" s="8"/>
      <c r="K23" s="8"/>
      <c r="L23" s="8"/>
    </row>
    <row r="24" spans="1:12" x14ac:dyDescent="0.25">
      <c r="A24" s="41"/>
      <c r="B24" s="41"/>
      <c r="C24" s="41"/>
      <c r="D24" s="41"/>
      <c r="E24" s="41"/>
      <c r="F24" s="70" t="s">
        <v>197</v>
      </c>
      <c r="G24" s="41"/>
      <c r="H24" s="41"/>
      <c r="I24" s="41"/>
      <c r="J24" s="41"/>
      <c r="K24" s="41"/>
      <c r="L24" s="41"/>
    </row>
    <row r="25" spans="1:12" ht="15.75" x14ac:dyDescent="0.25">
      <c r="A25" s="41"/>
      <c r="B25" s="31" t="str">
        <f>IFERROR(IF(D22&gt;0,"Intensiteit: '"&amp;INDEX(Lijsten!F:L,MATCH($D$22,Lijsten!F:F,1),3)&amp;"'. Bandbreedte begeleidingsintensiteit: "&amp;INDEX(Lijsten!F:L,MATCH($D$22,Lijsten!F:F,1),4)&amp;".   Tarief: "&amp;TEXT(INDEX(Lijsten!F:L,MATCH(D22,Lijsten!F:F,1),7)," € 00,00")&amp; " per uur","Vul alle grijze velden in om de intensiteitsbepaling te zien."),"Vul alle grijze velden in om de intensiteitsbepaling te zien.")</f>
        <v>Vul alle grijze velden in om de intensiteitsbepaling te zien.</v>
      </c>
      <c r="C25" s="8"/>
      <c r="D25" s="41"/>
      <c r="E25" s="41"/>
      <c r="F25" s="41"/>
      <c r="G25" s="41"/>
      <c r="H25" s="41"/>
      <c r="I25" s="41"/>
      <c r="J25" s="41"/>
      <c r="K25" s="41"/>
      <c r="L25" s="41"/>
    </row>
    <row r="26" spans="1:12" x14ac:dyDescent="0.25">
      <c r="A26" s="41"/>
      <c r="B26" s="41"/>
      <c r="C26" s="41"/>
      <c r="D26" s="41"/>
      <c r="E26" s="41"/>
      <c r="F26" s="41"/>
      <c r="G26" s="41"/>
      <c r="H26" s="41"/>
      <c r="I26" s="41"/>
      <c r="J26" s="41"/>
      <c r="K26" s="41"/>
      <c r="L26" s="41"/>
    </row>
    <row r="27" spans="1:12" x14ac:dyDescent="0.25">
      <c r="A27" s="41"/>
      <c r="B27" s="41"/>
      <c r="C27" s="41"/>
      <c r="D27" s="62"/>
      <c r="E27" s="41"/>
      <c r="F27" s="41"/>
      <c r="G27" s="41"/>
      <c r="H27" s="41"/>
      <c r="I27" s="41"/>
      <c r="J27" s="41"/>
      <c r="K27" s="41"/>
      <c r="L27" s="41"/>
    </row>
    <row r="28" spans="1:12" x14ac:dyDescent="0.25">
      <c r="A28" s="41"/>
      <c r="B28" s="41"/>
      <c r="C28" s="71"/>
      <c r="D28" s="41"/>
      <c r="E28" s="41"/>
      <c r="F28" s="41"/>
      <c r="G28" s="41"/>
      <c r="H28" s="41"/>
      <c r="I28" s="41"/>
      <c r="J28" s="41"/>
      <c r="K28" s="41"/>
      <c r="L28" s="41"/>
    </row>
  </sheetData>
  <sheetProtection algorithmName="SHA-512" hashValue="ovWm3u67Z+AN4tuvm1K5kU6OdRkbtrzmHMn+75/TkiQu7JVoH/DdRJfeXAy0Zme1DNitY1CRsd8JxP920rVMmA==" saltValue="+NfuHRQpF8CPdxOyTsyclA==" spinCount="100000" sheet="1" scenarios="1" formatColumns="0"/>
  <mergeCells count="1">
    <mergeCell ref="F20:L21"/>
  </mergeCells>
  <conditionalFormatting sqref="D4:D6 D8:D10 D14 D16:D18">
    <cfRule type="expression" dxfId="47" priority="3">
      <formula>D4=""</formula>
    </cfRule>
  </conditionalFormatting>
  <conditionalFormatting sqref="D20:D21">
    <cfRule type="expression" dxfId="46" priority="2">
      <formula>AND($D$14&gt;0,$D$16&gt;0,$D$18&gt;0,$D$20&gt;0)</formula>
    </cfRule>
  </conditionalFormatting>
  <conditionalFormatting sqref="F20:L21">
    <cfRule type="expression" dxfId="45" priority="1">
      <formula>COUNTA($D$16:$D$17,$D$14)=3</formula>
    </cfRule>
  </conditionalFormatting>
  <dataValidations count="2">
    <dataValidation type="list" allowBlank="1" showInputMessage="1" showErrorMessage="1" sqref="D6" xr:uid="{B5985F42-FFD3-4BF3-9427-8EA302E23350}">
      <formula1>bez</formula1>
    </dataValidation>
    <dataValidation allowBlank="1" showInputMessage="1" showErrorMessage="1" sqref="D9" xr:uid="{0B646E30-BC6D-423E-9AF6-ABF6A6170462}"/>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ADB76-23CA-4507-B484-A37CF8FD2D63}">
  <sheetPr codeName="Blad11">
    <pageSetUpPr fitToPage="1"/>
  </sheetPr>
  <dimension ref="A1:L28"/>
  <sheetViews>
    <sheetView showGridLines="0" showRowColHeaders="0" showZeros="0" zoomScaleNormal="100" workbookViewId="0"/>
  </sheetViews>
  <sheetFormatPr defaultColWidth="9.140625" defaultRowHeight="15" x14ac:dyDescent="0.25"/>
  <cols>
    <col min="1" max="1" width="3" customWidth="1"/>
    <col min="2" max="2" width="4" customWidth="1"/>
    <col min="3" max="3" width="87.85546875" customWidth="1"/>
    <col min="4" max="4" width="23.5703125" customWidth="1"/>
    <col min="5" max="5" width="3.42578125" customWidth="1"/>
    <col min="6" max="6" width="7.7109375" customWidth="1"/>
  </cols>
  <sheetData>
    <row r="1" spans="1:12" x14ac:dyDescent="0.25">
      <c r="A1" s="41"/>
      <c r="B1" s="41"/>
      <c r="C1" s="41"/>
      <c r="D1" s="41"/>
      <c r="E1" s="41"/>
      <c r="F1" s="41"/>
      <c r="G1" s="41"/>
      <c r="H1" s="41"/>
      <c r="I1" s="41"/>
      <c r="J1" s="41"/>
      <c r="K1" s="41"/>
      <c r="L1" s="41"/>
    </row>
    <row r="2" spans="1:12" x14ac:dyDescent="0.25">
      <c r="A2" s="41"/>
      <c r="B2" s="41"/>
      <c r="C2" s="41"/>
      <c r="D2" s="41"/>
      <c r="E2" s="41"/>
      <c r="F2" s="41"/>
      <c r="G2" s="41"/>
      <c r="H2" s="41"/>
      <c r="I2" s="41"/>
      <c r="J2" s="41"/>
      <c r="K2" s="41"/>
      <c r="L2" s="41"/>
    </row>
    <row r="3" spans="1:12" ht="15.75" x14ac:dyDescent="0.25">
      <c r="A3" s="41"/>
      <c r="B3" s="66"/>
      <c r="C3" s="29" t="s">
        <v>165</v>
      </c>
      <c r="D3" s="30" t="s">
        <v>166</v>
      </c>
      <c r="E3" s="14"/>
      <c r="F3" s="41"/>
      <c r="G3" s="41"/>
      <c r="H3" s="41"/>
      <c r="I3" s="41"/>
      <c r="J3" s="41"/>
      <c r="K3" s="41"/>
      <c r="L3" s="41"/>
    </row>
    <row r="4" spans="1:12" ht="14.65" customHeight="1" x14ac:dyDescent="0.25">
      <c r="A4" s="41"/>
      <c r="B4" s="66">
        <v>1</v>
      </c>
      <c r="C4" s="15" t="s">
        <v>167</v>
      </c>
      <c r="D4" s="16"/>
      <c r="E4" s="14"/>
      <c r="F4" s="41" t="s">
        <v>168</v>
      </c>
      <c r="G4" s="41"/>
      <c r="H4" s="41"/>
      <c r="I4" s="41"/>
      <c r="J4" s="41"/>
      <c r="K4" s="41"/>
      <c r="L4" s="41"/>
    </row>
    <row r="5" spans="1:12" ht="14.65" customHeight="1" x14ac:dyDescent="0.25">
      <c r="A5" s="41"/>
      <c r="B5" s="66">
        <v>2</v>
      </c>
      <c r="C5" s="15" t="s">
        <v>169</v>
      </c>
      <c r="D5" s="17"/>
      <c r="E5" s="14"/>
      <c r="F5" s="41" t="s">
        <v>170</v>
      </c>
      <c r="G5" s="41"/>
      <c r="H5" s="41"/>
      <c r="I5" s="41"/>
      <c r="J5" s="41"/>
      <c r="K5" s="41"/>
      <c r="L5" s="41"/>
    </row>
    <row r="6" spans="1:12" ht="14.65" customHeight="1" x14ac:dyDescent="0.25">
      <c r="A6" s="41"/>
      <c r="B6" s="66">
        <v>3</v>
      </c>
      <c r="C6" s="15" t="s">
        <v>171</v>
      </c>
      <c r="D6" s="18"/>
      <c r="E6" s="14"/>
      <c r="F6" s="41" t="s">
        <v>172</v>
      </c>
      <c r="G6" s="41"/>
      <c r="H6" s="41"/>
      <c r="I6" s="41"/>
      <c r="J6" s="41"/>
      <c r="K6" s="41"/>
      <c r="L6" s="41"/>
    </row>
    <row r="7" spans="1:12" ht="14.65" customHeight="1" x14ac:dyDescent="0.25">
      <c r="A7" s="41"/>
      <c r="B7" s="66">
        <v>5</v>
      </c>
      <c r="C7" s="15" t="s">
        <v>173</v>
      </c>
      <c r="D7" s="19">
        <f>D6*92.5%</f>
        <v>0</v>
      </c>
      <c r="E7" s="14"/>
      <c r="F7" s="41" t="s">
        <v>174</v>
      </c>
      <c r="G7" s="41"/>
      <c r="H7" s="41"/>
      <c r="I7" s="41"/>
      <c r="J7" s="41"/>
      <c r="K7" s="41"/>
      <c r="L7" s="41"/>
    </row>
    <row r="8" spans="1:12" ht="14.65" customHeight="1" x14ac:dyDescent="0.25">
      <c r="A8" s="41"/>
      <c r="B8" s="66">
        <v>6</v>
      </c>
      <c r="C8" s="15" t="s">
        <v>175</v>
      </c>
      <c r="D8" s="18"/>
      <c r="E8" s="14"/>
      <c r="F8" s="41"/>
      <c r="G8" s="41"/>
      <c r="H8" s="41"/>
      <c r="I8" s="41"/>
      <c r="J8" s="41"/>
      <c r="K8" s="41"/>
      <c r="L8" s="41"/>
    </row>
    <row r="9" spans="1:12" ht="14.65" customHeight="1" x14ac:dyDescent="0.25">
      <c r="A9" s="41"/>
      <c r="B9" s="66">
        <v>7</v>
      </c>
      <c r="C9" s="15" t="s">
        <v>176</v>
      </c>
      <c r="D9" s="18"/>
      <c r="E9" s="14"/>
      <c r="F9" s="67" t="s">
        <v>177</v>
      </c>
      <c r="G9" s="41"/>
      <c r="H9" s="41"/>
      <c r="I9" s="41"/>
      <c r="J9" s="41"/>
      <c r="K9" s="41"/>
      <c r="L9" s="41"/>
    </row>
    <row r="10" spans="1:12" ht="14.65" customHeight="1" x14ac:dyDescent="0.25">
      <c r="A10" s="41"/>
      <c r="B10" s="66">
        <v>8</v>
      </c>
      <c r="C10" s="15" t="s">
        <v>178</v>
      </c>
      <c r="D10" s="20"/>
      <c r="E10" s="68" t="s">
        <v>179</v>
      </c>
      <c r="F10" s="8" t="s">
        <v>180</v>
      </c>
      <c r="G10" s="41"/>
      <c r="H10" s="41"/>
      <c r="I10" s="41"/>
      <c r="J10" s="41"/>
      <c r="K10" s="41"/>
      <c r="L10" s="41"/>
    </row>
    <row r="11" spans="1:12" ht="14.65" customHeight="1" x14ac:dyDescent="0.25">
      <c r="A11" s="41"/>
      <c r="B11" s="66">
        <v>9</v>
      </c>
      <c r="C11" s="15" t="s">
        <v>181</v>
      </c>
      <c r="D11" s="21">
        <f>D10*D7</f>
        <v>0</v>
      </c>
      <c r="E11" s="14"/>
      <c r="F11" s="41"/>
      <c r="G11" s="41"/>
      <c r="H11" s="41"/>
      <c r="I11" s="41"/>
      <c r="J11" s="41"/>
      <c r="K11" s="41"/>
      <c r="L11" s="41"/>
    </row>
    <row r="12" spans="1:12" ht="14.65" customHeight="1" x14ac:dyDescent="0.25">
      <c r="A12" s="41"/>
      <c r="B12" s="66">
        <v>10</v>
      </c>
      <c r="C12" s="15" t="s">
        <v>182</v>
      </c>
      <c r="D12" s="22">
        <f>IFERROR(D10/D9,0)</f>
        <v>0</v>
      </c>
      <c r="E12" s="14"/>
      <c r="F12" s="41"/>
      <c r="G12" s="41"/>
      <c r="H12" s="41"/>
      <c r="I12" s="41"/>
      <c r="J12" s="41"/>
      <c r="K12" s="41"/>
      <c r="L12" s="41"/>
    </row>
    <row r="13" spans="1:12" ht="14.65" customHeight="1" x14ac:dyDescent="0.25">
      <c r="A13" s="41"/>
      <c r="B13" s="66">
        <v>11</v>
      </c>
      <c r="C13" s="15" t="s">
        <v>183</v>
      </c>
      <c r="D13" s="23">
        <f>IFERROR((D10/D9*D8),0)</f>
        <v>0</v>
      </c>
      <c r="E13" s="14"/>
      <c r="F13" s="41"/>
      <c r="G13" s="41"/>
      <c r="H13" s="41"/>
      <c r="I13" s="41"/>
      <c r="J13" s="41"/>
      <c r="K13" s="41"/>
      <c r="L13" s="41"/>
    </row>
    <row r="14" spans="1:12" ht="14.65" customHeight="1" x14ac:dyDescent="0.25">
      <c r="A14" s="41"/>
      <c r="B14" s="66">
        <v>12</v>
      </c>
      <c r="C14" s="15" t="s">
        <v>184</v>
      </c>
      <c r="D14" s="18"/>
      <c r="E14" s="14"/>
      <c r="F14" s="41" t="s">
        <v>185</v>
      </c>
      <c r="G14" s="41"/>
      <c r="H14" s="41"/>
      <c r="I14" s="41"/>
      <c r="J14" s="41"/>
      <c r="K14" s="41"/>
      <c r="L14" s="41"/>
    </row>
    <row r="15" spans="1:12" ht="14.65" customHeight="1" x14ac:dyDescent="0.25">
      <c r="A15" s="41"/>
      <c r="B15" s="66">
        <v>13</v>
      </c>
      <c r="C15" s="15" t="s">
        <v>186</v>
      </c>
      <c r="D15" s="21">
        <f>D14*(365/7)*36</f>
        <v>0</v>
      </c>
      <c r="E15" s="14"/>
      <c r="F15" s="41"/>
      <c r="G15" s="41"/>
      <c r="H15" s="41"/>
      <c r="I15" s="41"/>
      <c r="J15" s="41"/>
      <c r="K15" s="41"/>
      <c r="L15" s="41"/>
    </row>
    <row r="16" spans="1:12" ht="14.65" customHeight="1" x14ac:dyDescent="0.25">
      <c r="A16" s="41"/>
      <c r="B16" s="66">
        <v>14</v>
      </c>
      <c r="C16" s="15" t="str">
        <f>"Netto roosteruren groepsbegeleiders op de groep TIJDENS de "&amp;TEXT(D10,"#.###")&amp;" openingsuren per jaar"</f>
        <v>Netto roosteruren groepsbegeleiders op de groep TIJDENS de  openingsuren per jaar</v>
      </c>
      <c r="D16" s="20"/>
      <c r="E16" s="68" t="s">
        <v>179</v>
      </c>
      <c r="F16" s="41" t="s">
        <v>187</v>
      </c>
      <c r="G16" s="41"/>
      <c r="H16" s="41"/>
      <c r="I16" s="41"/>
      <c r="J16" s="41"/>
      <c r="K16" s="41"/>
      <c r="L16" s="41"/>
    </row>
    <row r="17" spans="1:12" ht="14.65" customHeight="1" x14ac:dyDescent="0.25">
      <c r="A17" s="41"/>
      <c r="B17" s="66">
        <v>15</v>
      </c>
      <c r="C17" s="15" t="s">
        <v>188</v>
      </c>
      <c r="D17" s="24"/>
      <c r="E17" s="14"/>
      <c r="F17" s="41" t="s">
        <v>189</v>
      </c>
      <c r="G17" s="41"/>
      <c r="H17" s="41"/>
      <c r="I17" s="41"/>
      <c r="J17" s="41"/>
      <c r="K17" s="41"/>
      <c r="L17" s="41"/>
    </row>
    <row r="18" spans="1:12" ht="14.65" customHeight="1" x14ac:dyDescent="0.25">
      <c r="A18" s="41"/>
      <c r="B18" s="66">
        <v>16</v>
      </c>
      <c r="C18" s="15" t="s">
        <v>190</v>
      </c>
      <c r="D18" s="21">
        <f>D17*D13</f>
        <v>0</v>
      </c>
      <c r="E18" s="14"/>
      <c r="F18" s="41"/>
      <c r="G18" s="41"/>
      <c r="H18" s="41"/>
      <c r="I18" s="41"/>
      <c r="J18" s="41"/>
      <c r="K18" s="41"/>
      <c r="L18" s="41"/>
    </row>
    <row r="19" spans="1:12" ht="14.65" customHeight="1" x14ac:dyDescent="0.25">
      <c r="A19" s="41"/>
      <c r="B19" s="66">
        <v>17</v>
      </c>
      <c r="C19" s="15" t="s">
        <v>191</v>
      </c>
      <c r="D19" s="21" t="str">
        <f>IF(COUNTA(D16:D17)=2,D15-D16-D17,"")</f>
        <v/>
      </c>
      <c r="E19" s="14"/>
      <c r="F19" s="41"/>
      <c r="G19" s="41"/>
      <c r="H19" s="41"/>
      <c r="I19" s="41"/>
      <c r="J19" s="41"/>
      <c r="K19" s="41"/>
      <c r="L19" s="41"/>
    </row>
    <row r="20" spans="1:12" ht="14.65" customHeight="1" x14ac:dyDescent="0.25">
      <c r="A20" s="41"/>
      <c r="B20" s="66">
        <v>18</v>
      </c>
      <c r="C20" s="25" t="s">
        <v>192</v>
      </c>
      <c r="D20" s="21" t="str">
        <f>IFERROR((D16+D18)/D14,"")</f>
        <v/>
      </c>
      <c r="E20" s="14"/>
      <c r="F20" s="76" t="str">
        <f>IF(COUNTA(D16:D17,D14)=3," check: kloppen deze twee oranje waarden met jullie administratie?","")</f>
        <v/>
      </c>
      <c r="G20" s="76"/>
      <c r="H20" s="76"/>
      <c r="I20" s="76"/>
      <c r="J20" s="76"/>
      <c r="K20" s="76"/>
      <c r="L20" s="76"/>
    </row>
    <row r="21" spans="1:12" ht="14.65" customHeight="1" x14ac:dyDescent="0.25">
      <c r="A21" s="41"/>
      <c r="B21" s="66">
        <v>19</v>
      </c>
      <c r="C21" s="25" t="s">
        <v>193</v>
      </c>
      <c r="D21" s="26" t="str">
        <f>IFERROR(D20/1878,"")</f>
        <v/>
      </c>
      <c r="E21" s="14"/>
      <c r="F21" s="76"/>
      <c r="G21" s="76"/>
      <c r="H21" s="76"/>
      <c r="I21" s="76"/>
      <c r="J21" s="76"/>
      <c r="K21" s="76"/>
      <c r="L21" s="76"/>
    </row>
    <row r="22" spans="1:12" ht="14.65" customHeight="1" x14ac:dyDescent="0.25">
      <c r="A22" s="41"/>
      <c r="B22" s="13">
        <v>20</v>
      </c>
      <c r="C22" s="27" t="s">
        <v>194</v>
      </c>
      <c r="D22" s="28" t="str">
        <f>IFERROR(D16/D10/D7,"")</f>
        <v/>
      </c>
      <c r="E22" s="14"/>
      <c r="F22" s="41"/>
      <c r="G22" s="8"/>
      <c r="H22" s="8"/>
      <c r="I22" s="8"/>
      <c r="J22" s="8"/>
      <c r="K22" s="8"/>
      <c r="L22" s="8"/>
    </row>
    <row r="23" spans="1:12" ht="14.65" customHeight="1" x14ac:dyDescent="0.25">
      <c r="A23" s="41"/>
      <c r="B23" s="66">
        <v>21</v>
      </c>
      <c r="C23" s="15" t="s">
        <v>195</v>
      </c>
      <c r="D23" s="69" t="str">
        <f>IFERROR(IF(D22&lt;&gt;"",IF(D22&lt;Lijsten!F3,-0.5,IF(D22&gt;Lijsten!G8,0.5,(D22-INDEX(Lijsten!$F:$K,MATCH(D22,Lijsten!$F:$F,1),6))/INDEX(Lijsten!$F:$K,MATCH(D22,Lijsten!$F:$F,1),5)))*4,""),"")</f>
        <v/>
      </c>
      <c r="E23" s="14"/>
      <c r="F23" s="41" t="s">
        <v>196</v>
      </c>
      <c r="G23" s="8"/>
      <c r="H23" s="8"/>
      <c r="I23" s="8"/>
      <c r="J23" s="8"/>
      <c r="K23" s="8"/>
      <c r="L23" s="8"/>
    </row>
    <row r="24" spans="1:12" x14ac:dyDescent="0.25">
      <c r="A24" s="41"/>
      <c r="B24" s="41"/>
      <c r="C24" s="41"/>
      <c r="D24" s="41"/>
      <c r="E24" s="41"/>
      <c r="F24" s="70" t="s">
        <v>197</v>
      </c>
      <c r="G24" s="41"/>
      <c r="H24" s="41"/>
      <c r="I24" s="41"/>
      <c r="J24" s="41"/>
      <c r="K24" s="41"/>
      <c r="L24" s="41"/>
    </row>
    <row r="25" spans="1:12" ht="15.75" x14ac:dyDescent="0.25">
      <c r="A25" s="41"/>
      <c r="B25" s="31" t="str">
        <f>IFERROR(IF(D22&gt;0,"Intensiteit: '"&amp;INDEX(Lijsten!F:L,MATCH($D$22,Lijsten!F:F,1),3)&amp;"'. Bandbreedte begeleidingsintensiteit: "&amp;INDEX(Lijsten!F:L,MATCH($D$22,Lijsten!F:F,1),4)&amp;".   Tarief: "&amp;TEXT(INDEX(Lijsten!F:L,MATCH(D22,Lijsten!F:F,1),7)," € 00,00")&amp; " per uur","Vul alle grijze velden in om de intensiteitsbepaling te zien."),"Vul alle grijze velden in om de intensiteitsbepaling te zien.")</f>
        <v>Vul alle grijze velden in om de intensiteitsbepaling te zien.</v>
      </c>
      <c r="C25" s="8"/>
      <c r="D25" s="41"/>
      <c r="E25" s="41"/>
      <c r="F25" s="41"/>
      <c r="G25" s="41"/>
      <c r="H25" s="41"/>
      <c r="I25" s="41"/>
      <c r="J25" s="41"/>
      <c r="K25" s="41"/>
      <c r="L25" s="41"/>
    </row>
    <row r="26" spans="1:12" x14ac:dyDescent="0.25">
      <c r="A26" s="41"/>
      <c r="B26" s="41"/>
      <c r="C26" s="41"/>
      <c r="D26" s="41"/>
      <c r="E26" s="41"/>
      <c r="F26" s="41"/>
      <c r="G26" s="41"/>
      <c r="H26" s="41"/>
      <c r="I26" s="41"/>
      <c r="J26" s="41"/>
      <c r="K26" s="41"/>
      <c r="L26" s="41"/>
    </row>
    <row r="27" spans="1:12" x14ac:dyDescent="0.25">
      <c r="A27" s="41"/>
      <c r="B27" s="41"/>
      <c r="C27" s="41"/>
      <c r="D27" s="62"/>
      <c r="E27" s="41"/>
      <c r="F27" s="41"/>
      <c r="G27" s="41"/>
      <c r="H27" s="41"/>
      <c r="I27" s="41"/>
      <c r="J27" s="41"/>
      <c r="K27" s="41"/>
      <c r="L27" s="41"/>
    </row>
    <row r="28" spans="1:12" x14ac:dyDescent="0.25">
      <c r="C28" s="1"/>
    </row>
  </sheetData>
  <sheetProtection algorithmName="SHA-512" hashValue="6u5xfKqRQYipMz5sIvdvflfItvAjuaJXAl4frdQVFbg/jUND9GFn2M1qcYLCrDxgDDh9k+80PpIfbXeAetI3IA==" saltValue="2AZeskdzROLa2qpfzD3d/g==" spinCount="100000" sheet="1" scenarios="1" formatColumns="0"/>
  <mergeCells count="1">
    <mergeCell ref="F20:L21"/>
  </mergeCells>
  <conditionalFormatting sqref="D4:D6 D8:D10 D14 D16:D18">
    <cfRule type="expression" dxfId="44" priority="3">
      <formula>D4=""</formula>
    </cfRule>
  </conditionalFormatting>
  <conditionalFormatting sqref="D20:D21">
    <cfRule type="expression" dxfId="43" priority="2">
      <formula>AND($D$14&gt;0,$D$16&gt;0,$D$18&gt;0,$D$20&gt;0)</formula>
    </cfRule>
  </conditionalFormatting>
  <conditionalFormatting sqref="F20:L21">
    <cfRule type="expression" dxfId="42" priority="1">
      <formula>COUNTA($D$16:$D$17,$D$14)=3</formula>
    </cfRule>
  </conditionalFormatting>
  <dataValidations count="2">
    <dataValidation type="list" allowBlank="1" showInputMessage="1" showErrorMessage="1" sqref="D6" xr:uid="{2427A61B-F7F2-401B-BAED-0013445E6F44}">
      <formula1>bez</formula1>
    </dataValidation>
    <dataValidation allowBlank="1" showInputMessage="1" showErrorMessage="1" sqref="D9" xr:uid="{FC5BFC40-318D-4653-99EE-7D47B47BE6AD}"/>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59787-7A15-44CF-99C7-113176D77731}">
  <sheetPr codeName="Blad12">
    <pageSetUpPr fitToPage="1"/>
  </sheetPr>
  <dimension ref="A1:L28"/>
  <sheetViews>
    <sheetView showGridLines="0" showRowColHeaders="0" showZeros="0" zoomScaleNormal="100" workbookViewId="0"/>
  </sheetViews>
  <sheetFormatPr defaultColWidth="9.140625" defaultRowHeight="15" x14ac:dyDescent="0.25"/>
  <cols>
    <col min="1" max="1" width="3" customWidth="1"/>
    <col min="2" max="2" width="4" customWidth="1"/>
    <col min="3" max="3" width="87.85546875" customWidth="1"/>
    <col min="4" max="4" width="23.5703125" customWidth="1"/>
    <col min="5" max="5" width="3.42578125" customWidth="1"/>
    <col min="6" max="6" width="7.7109375" customWidth="1"/>
  </cols>
  <sheetData>
    <row r="1" spans="1:12" x14ac:dyDescent="0.25">
      <c r="A1" s="41"/>
      <c r="B1" s="41"/>
      <c r="C1" s="41"/>
      <c r="D1" s="41"/>
      <c r="E1" s="41"/>
      <c r="F1" s="41"/>
      <c r="G1" s="41"/>
      <c r="H1" s="41"/>
      <c r="I1" s="41"/>
      <c r="J1" s="41"/>
      <c r="K1" s="41"/>
      <c r="L1" s="41"/>
    </row>
    <row r="2" spans="1:12" x14ac:dyDescent="0.25">
      <c r="A2" s="41"/>
      <c r="B2" s="41"/>
      <c r="C2" s="41"/>
      <c r="D2" s="41"/>
      <c r="E2" s="41"/>
      <c r="F2" s="41"/>
      <c r="G2" s="41"/>
      <c r="H2" s="41"/>
      <c r="I2" s="41"/>
      <c r="J2" s="41"/>
      <c r="K2" s="41"/>
      <c r="L2" s="41"/>
    </row>
    <row r="3" spans="1:12" ht="15.75" x14ac:dyDescent="0.25">
      <c r="A3" s="41"/>
      <c r="B3" s="66"/>
      <c r="C3" s="29" t="s">
        <v>165</v>
      </c>
      <c r="D3" s="30" t="s">
        <v>166</v>
      </c>
      <c r="E3" s="14"/>
      <c r="F3" s="41"/>
      <c r="G3" s="41"/>
      <c r="H3" s="41"/>
      <c r="I3" s="41"/>
      <c r="J3" s="41"/>
      <c r="K3" s="41"/>
      <c r="L3" s="41"/>
    </row>
    <row r="4" spans="1:12" ht="14.65" customHeight="1" x14ac:dyDescent="0.25">
      <c r="A4" s="41"/>
      <c r="B4" s="66">
        <v>1</v>
      </c>
      <c r="C4" s="15" t="s">
        <v>167</v>
      </c>
      <c r="D4" s="16"/>
      <c r="E4" s="14"/>
      <c r="F4" s="41" t="s">
        <v>168</v>
      </c>
      <c r="G4" s="41"/>
      <c r="H4" s="41"/>
      <c r="I4" s="41"/>
      <c r="J4" s="41"/>
      <c r="K4" s="41"/>
      <c r="L4" s="41"/>
    </row>
    <row r="5" spans="1:12" ht="14.65" customHeight="1" x14ac:dyDescent="0.25">
      <c r="A5" s="41"/>
      <c r="B5" s="66">
        <v>2</v>
      </c>
      <c r="C5" s="15" t="s">
        <v>169</v>
      </c>
      <c r="D5" s="17"/>
      <c r="E5" s="14"/>
      <c r="F5" s="41" t="s">
        <v>170</v>
      </c>
      <c r="G5" s="41"/>
      <c r="H5" s="41"/>
      <c r="I5" s="41"/>
      <c r="J5" s="41"/>
      <c r="K5" s="41"/>
      <c r="L5" s="41"/>
    </row>
    <row r="6" spans="1:12" ht="14.65" customHeight="1" x14ac:dyDescent="0.25">
      <c r="A6" s="41"/>
      <c r="B6" s="66">
        <v>3</v>
      </c>
      <c r="C6" s="15" t="s">
        <v>171</v>
      </c>
      <c r="D6" s="18"/>
      <c r="E6" s="14"/>
      <c r="F6" s="41" t="s">
        <v>172</v>
      </c>
      <c r="G6" s="41"/>
      <c r="H6" s="41"/>
      <c r="I6" s="41"/>
      <c r="J6" s="41"/>
      <c r="K6" s="41"/>
      <c r="L6" s="41"/>
    </row>
    <row r="7" spans="1:12" ht="14.65" customHeight="1" x14ac:dyDescent="0.25">
      <c r="A7" s="41"/>
      <c r="B7" s="66">
        <v>5</v>
      </c>
      <c r="C7" s="15" t="s">
        <v>173</v>
      </c>
      <c r="D7" s="19">
        <f>D6*92.5%</f>
        <v>0</v>
      </c>
      <c r="E7" s="14"/>
      <c r="F7" s="41" t="s">
        <v>174</v>
      </c>
      <c r="G7" s="41"/>
      <c r="H7" s="41"/>
      <c r="I7" s="41"/>
      <c r="J7" s="41"/>
      <c r="K7" s="41"/>
      <c r="L7" s="41"/>
    </row>
    <row r="8" spans="1:12" ht="14.65" customHeight="1" x14ac:dyDescent="0.25">
      <c r="A8" s="41"/>
      <c r="B8" s="66">
        <v>6</v>
      </c>
      <c r="C8" s="15" t="s">
        <v>175</v>
      </c>
      <c r="D8" s="18"/>
      <c r="E8" s="14"/>
      <c r="F8" s="41"/>
      <c r="G8" s="41"/>
      <c r="H8" s="41"/>
      <c r="I8" s="41"/>
      <c r="J8" s="41"/>
      <c r="K8" s="41"/>
      <c r="L8" s="41"/>
    </row>
    <row r="9" spans="1:12" ht="14.65" customHeight="1" x14ac:dyDescent="0.25">
      <c r="A9" s="41"/>
      <c r="B9" s="66">
        <v>7</v>
      </c>
      <c r="C9" s="15" t="s">
        <v>176</v>
      </c>
      <c r="D9" s="18"/>
      <c r="E9" s="14"/>
      <c r="F9" s="67" t="s">
        <v>177</v>
      </c>
      <c r="G9" s="41"/>
      <c r="H9" s="41"/>
      <c r="I9" s="41"/>
      <c r="J9" s="41"/>
      <c r="K9" s="41"/>
      <c r="L9" s="41"/>
    </row>
    <row r="10" spans="1:12" ht="14.65" customHeight="1" x14ac:dyDescent="0.25">
      <c r="A10" s="41"/>
      <c r="B10" s="66">
        <v>8</v>
      </c>
      <c r="C10" s="15" t="s">
        <v>178</v>
      </c>
      <c r="D10" s="20"/>
      <c r="E10" s="68" t="s">
        <v>179</v>
      </c>
      <c r="F10" s="8" t="s">
        <v>180</v>
      </c>
      <c r="G10" s="41"/>
      <c r="H10" s="41"/>
      <c r="I10" s="41"/>
      <c r="J10" s="41"/>
      <c r="K10" s="41"/>
      <c r="L10" s="41"/>
    </row>
    <row r="11" spans="1:12" ht="14.65" customHeight="1" x14ac:dyDescent="0.25">
      <c r="A11" s="41"/>
      <c r="B11" s="66">
        <v>9</v>
      </c>
      <c r="C11" s="15" t="s">
        <v>181</v>
      </c>
      <c r="D11" s="21">
        <f>D10*D7</f>
        <v>0</v>
      </c>
      <c r="E11" s="14"/>
      <c r="F11" s="41"/>
      <c r="G11" s="41"/>
      <c r="H11" s="41"/>
      <c r="I11" s="41"/>
      <c r="J11" s="41"/>
      <c r="K11" s="41"/>
      <c r="L11" s="41"/>
    </row>
    <row r="12" spans="1:12" ht="14.65" customHeight="1" x14ac:dyDescent="0.25">
      <c r="A12" s="41"/>
      <c r="B12" s="66">
        <v>10</v>
      </c>
      <c r="C12" s="15" t="s">
        <v>182</v>
      </c>
      <c r="D12" s="22">
        <f>IFERROR(D10/D9,0)</f>
        <v>0</v>
      </c>
      <c r="E12" s="14"/>
      <c r="F12" s="41"/>
      <c r="G12" s="41"/>
      <c r="H12" s="41"/>
      <c r="I12" s="41"/>
      <c r="J12" s="41"/>
      <c r="K12" s="41"/>
      <c r="L12" s="41"/>
    </row>
    <row r="13" spans="1:12" ht="14.65" customHeight="1" x14ac:dyDescent="0.25">
      <c r="A13" s="41"/>
      <c r="B13" s="66">
        <v>11</v>
      </c>
      <c r="C13" s="15" t="s">
        <v>183</v>
      </c>
      <c r="D13" s="23">
        <f>IFERROR((D10/D9*D8),0)</f>
        <v>0</v>
      </c>
      <c r="E13" s="14"/>
      <c r="F13" s="41"/>
      <c r="G13" s="41"/>
      <c r="H13" s="41"/>
      <c r="I13" s="41"/>
      <c r="J13" s="41"/>
      <c r="K13" s="41"/>
      <c r="L13" s="41"/>
    </row>
    <row r="14" spans="1:12" ht="14.65" customHeight="1" x14ac:dyDescent="0.25">
      <c r="A14" s="41"/>
      <c r="B14" s="66">
        <v>12</v>
      </c>
      <c r="C14" s="15" t="s">
        <v>184</v>
      </c>
      <c r="D14" s="18"/>
      <c r="E14" s="14"/>
      <c r="F14" s="41" t="s">
        <v>185</v>
      </c>
      <c r="G14" s="41"/>
      <c r="H14" s="41"/>
      <c r="I14" s="41"/>
      <c r="J14" s="41"/>
      <c r="K14" s="41"/>
      <c r="L14" s="41"/>
    </row>
    <row r="15" spans="1:12" ht="14.65" customHeight="1" x14ac:dyDescent="0.25">
      <c r="A15" s="41"/>
      <c r="B15" s="66">
        <v>13</v>
      </c>
      <c r="C15" s="15" t="s">
        <v>186</v>
      </c>
      <c r="D15" s="21">
        <f>D14*(365/7)*36</f>
        <v>0</v>
      </c>
      <c r="E15" s="14"/>
      <c r="F15" s="41"/>
      <c r="G15" s="41"/>
      <c r="H15" s="41"/>
      <c r="I15" s="41"/>
      <c r="J15" s="41"/>
      <c r="K15" s="41"/>
      <c r="L15" s="41"/>
    </row>
    <row r="16" spans="1:12" ht="14.65" customHeight="1" x14ac:dyDescent="0.25">
      <c r="A16" s="41"/>
      <c r="B16" s="66">
        <v>14</v>
      </c>
      <c r="C16" s="15" t="str">
        <f>"Netto roosteruren groepsbegeleiders op de groep TIJDENS de "&amp;TEXT(D10,"#.###")&amp;" openingsuren per jaar"</f>
        <v>Netto roosteruren groepsbegeleiders op de groep TIJDENS de  openingsuren per jaar</v>
      </c>
      <c r="D16" s="20"/>
      <c r="E16" s="68" t="s">
        <v>179</v>
      </c>
      <c r="F16" s="41" t="s">
        <v>187</v>
      </c>
      <c r="G16" s="41"/>
      <c r="H16" s="41"/>
      <c r="I16" s="41"/>
      <c r="J16" s="41"/>
      <c r="K16" s="41"/>
      <c r="L16" s="41"/>
    </row>
    <row r="17" spans="1:12" ht="14.65" customHeight="1" x14ac:dyDescent="0.25">
      <c r="A17" s="41"/>
      <c r="B17" s="66">
        <v>15</v>
      </c>
      <c r="C17" s="15" t="s">
        <v>188</v>
      </c>
      <c r="D17" s="24"/>
      <c r="E17" s="14"/>
      <c r="F17" s="41" t="s">
        <v>189</v>
      </c>
      <c r="G17" s="41"/>
      <c r="H17" s="41"/>
      <c r="I17" s="41"/>
      <c r="J17" s="41"/>
      <c r="K17" s="41"/>
      <c r="L17" s="41"/>
    </row>
    <row r="18" spans="1:12" ht="14.65" customHeight="1" x14ac:dyDescent="0.25">
      <c r="A18" s="41"/>
      <c r="B18" s="66">
        <v>16</v>
      </c>
      <c r="C18" s="15" t="s">
        <v>190</v>
      </c>
      <c r="D18" s="21">
        <f>D17*D13</f>
        <v>0</v>
      </c>
      <c r="E18" s="14"/>
      <c r="F18" s="41"/>
      <c r="G18" s="41"/>
      <c r="H18" s="41"/>
      <c r="I18" s="41"/>
      <c r="J18" s="41"/>
      <c r="K18" s="41"/>
      <c r="L18" s="41"/>
    </row>
    <row r="19" spans="1:12" ht="14.65" customHeight="1" x14ac:dyDescent="0.25">
      <c r="A19" s="41"/>
      <c r="B19" s="66">
        <v>17</v>
      </c>
      <c r="C19" s="15" t="s">
        <v>191</v>
      </c>
      <c r="D19" s="21" t="str">
        <f>IF(COUNTA(D16:D17)=2,D15-D16-D17,"")</f>
        <v/>
      </c>
      <c r="E19" s="14"/>
      <c r="F19" s="41"/>
      <c r="G19" s="41"/>
      <c r="H19" s="41"/>
      <c r="I19" s="41"/>
      <c r="J19" s="41"/>
      <c r="K19" s="41"/>
      <c r="L19" s="41"/>
    </row>
    <row r="20" spans="1:12" ht="14.65" customHeight="1" x14ac:dyDescent="0.25">
      <c r="A20" s="41"/>
      <c r="B20" s="66">
        <v>18</v>
      </c>
      <c r="C20" s="25" t="s">
        <v>192</v>
      </c>
      <c r="D20" s="21" t="str">
        <f>IFERROR((D16+D18)/D14,"")</f>
        <v/>
      </c>
      <c r="E20" s="14"/>
      <c r="F20" s="76" t="str">
        <f>IF(COUNTA(D16:D17,D14)=3," check: kloppen deze twee oranje waarden met jullie administratie?","")</f>
        <v/>
      </c>
      <c r="G20" s="76"/>
      <c r="H20" s="76"/>
      <c r="I20" s="76"/>
      <c r="J20" s="76"/>
      <c r="K20" s="76"/>
      <c r="L20" s="76"/>
    </row>
    <row r="21" spans="1:12" ht="14.65" customHeight="1" x14ac:dyDescent="0.25">
      <c r="A21" s="41"/>
      <c r="B21" s="66">
        <v>19</v>
      </c>
      <c r="C21" s="25" t="s">
        <v>193</v>
      </c>
      <c r="D21" s="26" t="str">
        <f>IFERROR(D20/1878,"")</f>
        <v/>
      </c>
      <c r="E21" s="14"/>
      <c r="F21" s="76"/>
      <c r="G21" s="76"/>
      <c r="H21" s="76"/>
      <c r="I21" s="76"/>
      <c r="J21" s="76"/>
      <c r="K21" s="76"/>
      <c r="L21" s="76"/>
    </row>
    <row r="22" spans="1:12" ht="14.65" customHeight="1" x14ac:dyDescent="0.25">
      <c r="A22" s="41"/>
      <c r="B22" s="13">
        <v>20</v>
      </c>
      <c r="C22" s="27" t="s">
        <v>194</v>
      </c>
      <c r="D22" s="28" t="str">
        <f>IFERROR(D16/D10/D7,"")</f>
        <v/>
      </c>
      <c r="E22" s="14"/>
      <c r="F22" s="41"/>
      <c r="G22" s="8"/>
      <c r="H22" s="8"/>
      <c r="I22" s="8"/>
      <c r="J22" s="8"/>
      <c r="K22" s="8"/>
      <c r="L22" s="8"/>
    </row>
    <row r="23" spans="1:12" ht="14.65" customHeight="1" x14ac:dyDescent="0.25">
      <c r="A23" s="41"/>
      <c r="B23" s="66">
        <v>21</v>
      </c>
      <c r="C23" s="15" t="s">
        <v>195</v>
      </c>
      <c r="D23" s="69" t="str">
        <f>IFERROR(IF(D22&lt;&gt;"",IF(D22&lt;Lijsten!F3,-0.5,IF(D22&gt;Lijsten!G8,0.5,(D22-INDEX(Lijsten!$F:$K,MATCH(D22,Lijsten!$F:$F,1),6))/INDEX(Lijsten!$F:$K,MATCH(D22,Lijsten!$F:$F,1),5)))*4,""),"")</f>
        <v/>
      </c>
      <c r="E23" s="14"/>
      <c r="F23" s="41" t="s">
        <v>196</v>
      </c>
      <c r="G23" s="8"/>
      <c r="H23" s="8"/>
      <c r="I23" s="8"/>
      <c r="J23" s="8"/>
      <c r="K23" s="8"/>
      <c r="L23" s="8"/>
    </row>
    <row r="24" spans="1:12" x14ac:dyDescent="0.25">
      <c r="A24" s="41"/>
      <c r="B24" s="41"/>
      <c r="C24" s="41"/>
      <c r="D24" s="41"/>
      <c r="E24" s="41"/>
      <c r="F24" s="70" t="s">
        <v>197</v>
      </c>
      <c r="G24" s="41"/>
      <c r="H24" s="41"/>
      <c r="I24" s="41"/>
      <c r="J24" s="41"/>
      <c r="K24" s="41"/>
      <c r="L24" s="41"/>
    </row>
    <row r="25" spans="1:12" ht="15.75" x14ac:dyDescent="0.25">
      <c r="A25" s="41"/>
      <c r="B25" s="31" t="str">
        <f>IFERROR(IF(D22&gt;0,"Intensiteit: '"&amp;INDEX(Lijsten!F:L,MATCH($D$22,Lijsten!F:F,1),3)&amp;"'. Bandbreedte begeleidingsintensiteit: "&amp;INDEX(Lijsten!F:L,MATCH($D$22,Lijsten!F:F,1),4)&amp;".   Tarief: "&amp;TEXT(INDEX(Lijsten!F:L,MATCH(D22,Lijsten!F:F,1),7)," € 00,00")&amp; " per uur","Vul alle grijze velden in om de intensiteitsbepaling te zien."),"Vul alle grijze velden in om de intensiteitsbepaling te zien.")</f>
        <v>Vul alle grijze velden in om de intensiteitsbepaling te zien.</v>
      </c>
      <c r="C25" s="8"/>
      <c r="D25" s="41"/>
      <c r="E25" s="41"/>
      <c r="F25" s="41"/>
      <c r="G25" s="41"/>
      <c r="H25" s="41"/>
      <c r="I25" s="41"/>
      <c r="J25" s="41"/>
      <c r="K25" s="41"/>
      <c r="L25" s="41"/>
    </row>
    <row r="26" spans="1:12" x14ac:dyDescent="0.25">
      <c r="A26" s="41"/>
      <c r="B26" s="41"/>
      <c r="C26" s="41"/>
      <c r="D26" s="41"/>
      <c r="E26" s="41"/>
      <c r="F26" s="41"/>
      <c r="G26" s="41"/>
      <c r="H26" s="41"/>
      <c r="I26" s="41"/>
      <c r="J26" s="41"/>
      <c r="K26" s="41"/>
      <c r="L26" s="41"/>
    </row>
    <row r="27" spans="1:12" x14ac:dyDescent="0.25">
      <c r="A27" s="41"/>
      <c r="B27" s="41"/>
      <c r="C27" s="41"/>
      <c r="D27" s="62"/>
      <c r="E27" s="41"/>
      <c r="F27" s="41"/>
      <c r="G27" s="41"/>
      <c r="H27" s="41"/>
      <c r="I27" s="41"/>
      <c r="J27" s="41"/>
      <c r="K27" s="41"/>
      <c r="L27" s="41"/>
    </row>
    <row r="28" spans="1:12" x14ac:dyDescent="0.25">
      <c r="C28" s="1"/>
    </row>
  </sheetData>
  <sheetProtection algorithmName="SHA-512" hashValue="+u7FZCQuNh5BDJ526tOJUgUfsYpIgXwmFyyaOgofA+YXLlFFQJT3mWLVsSuLLzewYS7XAYF2qqraqBd7YmEfqw==" saltValue="5TvJ8go35CCxYmCfiaepIA==" spinCount="100000" sheet="1" scenarios="1" formatColumns="0"/>
  <mergeCells count="1">
    <mergeCell ref="F20:L21"/>
  </mergeCells>
  <conditionalFormatting sqref="D4:D6 D8:D10 D14 D16:D18">
    <cfRule type="expression" dxfId="41" priority="3">
      <formula>D4=""</formula>
    </cfRule>
  </conditionalFormatting>
  <conditionalFormatting sqref="D20:D21">
    <cfRule type="expression" dxfId="40" priority="2">
      <formula>AND($D$14&gt;0,$D$16&gt;0,$D$18&gt;0,$D$20&gt;0)</formula>
    </cfRule>
  </conditionalFormatting>
  <conditionalFormatting sqref="F20:L21">
    <cfRule type="expression" dxfId="39" priority="1">
      <formula>COUNTA($D$16:$D$17,$D$14)=3</formula>
    </cfRule>
  </conditionalFormatting>
  <dataValidations count="2">
    <dataValidation type="list" allowBlank="1" showInputMessage="1" showErrorMessage="1" sqref="D6" xr:uid="{083E60A2-DDD8-481B-89C7-3FE53B8E4CAE}">
      <formula1>bez</formula1>
    </dataValidation>
    <dataValidation allowBlank="1" showInputMessage="1" showErrorMessage="1" sqref="D9" xr:uid="{AA8A5DA3-E925-484F-BB2D-D53AF0DCA15E}"/>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CA8BF-724A-4B5D-9B66-244FA2D626F3}">
  <sheetPr codeName="Blad13">
    <pageSetUpPr fitToPage="1"/>
  </sheetPr>
  <dimension ref="A1:L28"/>
  <sheetViews>
    <sheetView showGridLines="0" showRowColHeaders="0" showZeros="0" zoomScaleNormal="100" workbookViewId="0"/>
  </sheetViews>
  <sheetFormatPr defaultColWidth="9.140625" defaultRowHeight="15" x14ac:dyDescent="0.25"/>
  <cols>
    <col min="1" max="1" width="3" customWidth="1"/>
    <col min="2" max="2" width="4" customWidth="1"/>
    <col min="3" max="3" width="87.85546875" customWidth="1"/>
    <col min="4" max="4" width="23.5703125" customWidth="1"/>
    <col min="5" max="5" width="3.42578125" customWidth="1"/>
    <col min="6" max="6" width="7.7109375" customWidth="1"/>
  </cols>
  <sheetData>
    <row r="1" spans="1:12" x14ac:dyDescent="0.25">
      <c r="A1" s="41"/>
      <c r="B1" s="41"/>
      <c r="C1" s="41"/>
      <c r="D1" s="41"/>
      <c r="E1" s="41"/>
      <c r="F1" s="41"/>
      <c r="G1" s="41"/>
      <c r="H1" s="41"/>
      <c r="I1" s="41"/>
      <c r="J1" s="41"/>
      <c r="K1" s="41"/>
      <c r="L1" s="41"/>
    </row>
    <row r="2" spans="1:12" x14ac:dyDescent="0.25">
      <c r="A2" s="41"/>
      <c r="B2" s="41"/>
      <c r="C2" s="41"/>
      <c r="D2" s="41"/>
      <c r="E2" s="41"/>
      <c r="F2" s="41"/>
      <c r="G2" s="41"/>
      <c r="H2" s="41"/>
      <c r="I2" s="41"/>
      <c r="J2" s="41"/>
      <c r="K2" s="41"/>
      <c r="L2" s="41"/>
    </row>
    <row r="3" spans="1:12" ht="15.75" x14ac:dyDescent="0.25">
      <c r="A3" s="41"/>
      <c r="B3" s="66"/>
      <c r="C3" s="29" t="s">
        <v>165</v>
      </c>
      <c r="D3" s="30" t="s">
        <v>166</v>
      </c>
      <c r="E3" s="14"/>
      <c r="F3" s="41"/>
      <c r="G3" s="41"/>
      <c r="H3" s="41"/>
      <c r="I3" s="41"/>
      <c r="J3" s="41"/>
      <c r="K3" s="41"/>
      <c r="L3" s="41"/>
    </row>
    <row r="4" spans="1:12" ht="14.65" customHeight="1" x14ac:dyDescent="0.25">
      <c r="A4" s="41"/>
      <c r="B4" s="66">
        <v>1</v>
      </c>
      <c r="C4" s="15" t="s">
        <v>167</v>
      </c>
      <c r="D4" s="16"/>
      <c r="E4" s="14"/>
      <c r="F4" s="41" t="s">
        <v>168</v>
      </c>
      <c r="G4" s="41"/>
      <c r="H4" s="41"/>
      <c r="I4" s="41"/>
      <c r="J4" s="41"/>
      <c r="K4" s="41"/>
      <c r="L4" s="41"/>
    </row>
    <row r="5" spans="1:12" ht="14.65" customHeight="1" x14ac:dyDescent="0.25">
      <c r="A5" s="41"/>
      <c r="B5" s="66">
        <v>2</v>
      </c>
      <c r="C5" s="15" t="s">
        <v>169</v>
      </c>
      <c r="D5" s="17"/>
      <c r="E5" s="14"/>
      <c r="F5" s="41" t="s">
        <v>170</v>
      </c>
      <c r="G5" s="41"/>
      <c r="H5" s="41"/>
      <c r="I5" s="41"/>
      <c r="J5" s="41"/>
      <c r="K5" s="41"/>
      <c r="L5" s="41"/>
    </row>
    <row r="6" spans="1:12" ht="14.65" customHeight="1" x14ac:dyDescent="0.25">
      <c r="A6" s="41"/>
      <c r="B6" s="66">
        <v>3</v>
      </c>
      <c r="C6" s="15" t="s">
        <v>171</v>
      </c>
      <c r="D6" s="18"/>
      <c r="E6" s="14"/>
      <c r="F6" s="41" t="s">
        <v>172</v>
      </c>
      <c r="G6" s="41"/>
      <c r="H6" s="41"/>
      <c r="I6" s="41"/>
      <c r="J6" s="41"/>
      <c r="K6" s="41"/>
      <c r="L6" s="41"/>
    </row>
    <row r="7" spans="1:12" ht="14.65" customHeight="1" x14ac:dyDescent="0.25">
      <c r="A7" s="41"/>
      <c r="B7" s="66">
        <v>5</v>
      </c>
      <c r="C7" s="15" t="s">
        <v>173</v>
      </c>
      <c r="D7" s="19">
        <f>D6*92.5%</f>
        <v>0</v>
      </c>
      <c r="E7" s="14"/>
      <c r="F7" s="41" t="s">
        <v>174</v>
      </c>
      <c r="G7" s="41"/>
      <c r="H7" s="41"/>
      <c r="I7" s="41"/>
      <c r="J7" s="41"/>
      <c r="K7" s="41"/>
      <c r="L7" s="41"/>
    </row>
    <row r="8" spans="1:12" ht="14.65" customHeight="1" x14ac:dyDescent="0.25">
      <c r="A8" s="41"/>
      <c r="B8" s="66">
        <v>6</v>
      </c>
      <c r="C8" s="15" t="s">
        <v>175</v>
      </c>
      <c r="D8" s="18"/>
      <c r="E8" s="14"/>
      <c r="F8" s="41"/>
      <c r="G8" s="41"/>
      <c r="H8" s="41"/>
      <c r="I8" s="41"/>
      <c r="J8" s="41"/>
      <c r="K8" s="41"/>
      <c r="L8" s="41"/>
    </row>
    <row r="9" spans="1:12" ht="14.65" customHeight="1" x14ac:dyDescent="0.25">
      <c r="A9" s="41"/>
      <c r="B9" s="66">
        <v>7</v>
      </c>
      <c r="C9" s="15" t="s">
        <v>176</v>
      </c>
      <c r="D9" s="18"/>
      <c r="E9" s="14"/>
      <c r="F9" s="67" t="s">
        <v>177</v>
      </c>
      <c r="G9" s="41"/>
      <c r="H9" s="41"/>
      <c r="I9" s="41"/>
      <c r="J9" s="41"/>
      <c r="K9" s="41"/>
      <c r="L9" s="41"/>
    </row>
    <row r="10" spans="1:12" ht="14.65" customHeight="1" x14ac:dyDescent="0.25">
      <c r="A10" s="41"/>
      <c r="B10" s="66">
        <v>8</v>
      </c>
      <c r="C10" s="15" t="s">
        <v>178</v>
      </c>
      <c r="D10" s="20"/>
      <c r="E10" s="68" t="s">
        <v>179</v>
      </c>
      <c r="F10" s="8" t="s">
        <v>180</v>
      </c>
      <c r="G10" s="41"/>
      <c r="H10" s="41"/>
      <c r="I10" s="41"/>
      <c r="J10" s="41"/>
      <c r="K10" s="41"/>
      <c r="L10" s="41"/>
    </row>
    <row r="11" spans="1:12" ht="14.65" customHeight="1" x14ac:dyDescent="0.25">
      <c r="A11" s="41"/>
      <c r="B11" s="66">
        <v>9</v>
      </c>
      <c r="C11" s="15" t="s">
        <v>181</v>
      </c>
      <c r="D11" s="21">
        <f>D10*D7</f>
        <v>0</v>
      </c>
      <c r="E11" s="14"/>
      <c r="F11" s="41"/>
      <c r="G11" s="41"/>
      <c r="H11" s="41"/>
      <c r="I11" s="41"/>
      <c r="J11" s="41"/>
      <c r="K11" s="41"/>
      <c r="L11" s="41"/>
    </row>
    <row r="12" spans="1:12" ht="14.65" customHeight="1" x14ac:dyDescent="0.25">
      <c r="A12" s="41"/>
      <c r="B12" s="66">
        <v>10</v>
      </c>
      <c r="C12" s="15" t="s">
        <v>182</v>
      </c>
      <c r="D12" s="22">
        <f>IFERROR(D10/D9,0)</f>
        <v>0</v>
      </c>
      <c r="E12" s="14"/>
      <c r="F12" s="41"/>
      <c r="G12" s="41"/>
      <c r="H12" s="41"/>
      <c r="I12" s="41"/>
      <c r="J12" s="41"/>
      <c r="K12" s="41"/>
      <c r="L12" s="41"/>
    </row>
    <row r="13" spans="1:12" ht="14.65" customHeight="1" x14ac:dyDescent="0.25">
      <c r="A13" s="41"/>
      <c r="B13" s="66">
        <v>11</v>
      </c>
      <c r="C13" s="15" t="s">
        <v>183</v>
      </c>
      <c r="D13" s="23">
        <f>IFERROR((D10/D9*D8),0)</f>
        <v>0</v>
      </c>
      <c r="E13" s="14"/>
      <c r="F13" s="41"/>
      <c r="G13" s="41"/>
      <c r="H13" s="41"/>
      <c r="I13" s="41"/>
      <c r="J13" s="41"/>
      <c r="K13" s="41"/>
      <c r="L13" s="41"/>
    </row>
    <row r="14" spans="1:12" ht="14.65" customHeight="1" x14ac:dyDescent="0.25">
      <c r="A14" s="41"/>
      <c r="B14" s="66">
        <v>12</v>
      </c>
      <c r="C14" s="15" t="s">
        <v>184</v>
      </c>
      <c r="D14" s="18"/>
      <c r="E14" s="14"/>
      <c r="F14" s="41" t="s">
        <v>185</v>
      </c>
      <c r="G14" s="41"/>
      <c r="H14" s="41"/>
      <c r="I14" s="41"/>
      <c r="J14" s="41"/>
      <c r="K14" s="41"/>
      <c r="L14" s="41"/>
    </row>
    <row r="15" spans="1:12" ht="14.65" customHeight="1" x14ac:dyDescent="0.25">
      <c r="A15" s="41"/>
      <c r="B15" s="66">
        <v>13</v>
      </c>
      <c r="C15" s="15" t="s">
        <v>186</v>
      </c>
      <c r="D15" s="21">
        <f>D14*(365/7)*36</f>
        <v>0</v>
      </c>
      <c r="E15" s="14"/>
      <c r="F15" s="41"/>
      <c r="G15" s="41"/>
      <c r="H15" s="41"/>
      <c r="I15" s="41"/>
      <c r="J15" s="41"/>
      <c r="K15" s="41"/>
      <c r="L15" s="41"/>
    </row>
    <row r="16" spans="1:12" ht="14.65" customHeight="1" x14ac:dyDescent="0.25">
      <c r="A16" s="41"/>
      <c r="B16" s="66">
        <v>14</v>
      </c>
      <c r="C16" s="15" t="str">
        <f>"Netto roosteruren groepsbegeleiders op de groep TIJDENS de "&amp;TEXT(D10,"#.###")&amp;" openingsuren per jaar"</f>
        <v>Netto roosteruren groepsbegeleiders op de groep TIJDENS de  openingsuren per jaar</v>
      </c>
      <c r="D16" s="20"/>
      <c r="E16" s="68" t="s">
        <v>179</v>
      </c>
      <c r="F16" s="41" t="s">
        <v>187</v>
      </c>
      <c r="G16" s="41"/>
      <c r="H16" s="41"/>
      <c r="I16" s="41"/>
      <c r="J16" s="41"/>
      <c r="K16" s="41"/>
      <c r="L16" s="41"/>
    </row>
    <row r="17" spans="1:12" ht="14.65" customHeight="1" x14ac:dyDescent="0.25">
      <c r="A17" s="41"/>
      <c r="B17" s="66">
        <v>15</v>
      </c>
      <c r="C17" s="15" t="s">
        <v>188</v>
      </c>
      <c r="D17" s="24"/>
      <c r="E17" s="14"/>
      <c r="F17" s="41" t="s">
        <v>189</v>
      </c>
      <c r="G17" s="41"/>
      <c r="H17" s="41"/>
      <c r="I17" s="41"/>
      <c r="J17" s="41"/>
      <c r="K17" s="41"/>
      <c r="L17" s="41"/>
    </row>
    <row r="18" spans="1:12" ht="14.65" customHeight="1" x14ac:dyDescent="0.25">
      <c r="A18" s="41"/>
      <c r="B18" s="66">
        <v>16</v>
      </c>
      <c r="C18" s="15" t="s">
        <v>190</v>
      </c>
      <c r="D18" s="21">
        <f>D17*D13</f>
        <v>0</v>
      </c>
      <c r="E18" s="14"/>
      <c r="F18" s="41"/>
      <c r="G18" s="41"/>
      <c r="H18" s="41"/>
      <c r="I18" s="41"/>
      <c r="J18" s="41"/>
      <c r="K18" s="41"/>
      <c r="L18" s="41"/>
    </row>
    <row r="19" spans="1:12" ht="14.65" customHeight="1" x14ac:dyDescent="0.25">
      <c r="A19" s="41"/>
      <c r="B19" s="66">
        <v>17</v>
      </c>
      <c r="C19" s="15" t="s">
        <v>191</v>
      </c>
      <c r="D19" s="21" t="str">
        <f>IF(COUNTA(D16:D17)=2,D15-D16-D17,"")</f>
        <v/>
      </c>
      <c r="E19" s="14"/>
      <c r="F19" s="41"/>
      <c r="G19" s="41"/>
      <c r="H19" s="41"/>
      <c r="I19" s="41"/>
      <c r="J19" s="41"/>
      <c r="K19" s="41"/>
      <c r="L19" s="41"/>
    </row>
    <row r="20" spans="1:12" ht="14.65" customHeight="1" x14ac:dyDescent="0.25">
      <c r="A20" s="41"/>
      <c r="B20" s="66">
        <v>18</v>
      </c>
      <c r="C20" s="25" t="s">
        <v>192</v>
      </c>
      <c r="D20" s="21" t="str">
        <f>IFERROR((D16+D18)/D14,"")</f>
        <v/>
      </c>
      <c r="E20" s="14"/>
      <c r="F20" s="76" t="str">
        <f>IF(COUNTA(D16:D17,D14)=3," check: kloppen deze twee oranje waarden met jullie administratie?","")</f>
        <v/>
      </c>
      <c r="G20" s="76"/>
      <c r="H20" s="76"/>
      <c r="I20" s="76"/>
      <c r="J20" s="76"/>
      <c r="K20" s="76"/>
      <c r="L20" s="76"/>
    </row>
    <row r="21" spans="1:12" ht="14.65" customHeight="1" x14ac:dyDescent="0.25">
      <c r="A21" s="41"/>
      <c r="B21" s="66">
        <v>19</v>
      </c>
      <c r="C21" s="25" t="s">
        <v>193</v>
      </c>
      <c r="D21" s="26" t="str">
        <f>IFERROR(D20/1878,"")</f>
        <v/>
      </c>
      <c r="E21" s="14"/>
      <c r="F21" s="76"/>
      <c r="G21" s="76"/>
      <c r="H21" s="76"/>
      <c r="I21" s="76"/>
      <c r="J21" s="76"/>
      <c r="K21" s="76"/>
      <c r="L21" s="76"/>
    </row>
    <row r="22" spans="1:12" ht="14.65" customHeight="1" x14ac:dyDescent="0.25">
      <c r="A22" s="41"/>
      <c r="B22" s="13">
        <v>20</v>
      </c>
      <c r="C22" s="27" t="s">
        <v>194</v>
      </c>
      <c r="D22" s="28" t="str">
        <f>IFERROR(D16/D10/D7,"")</f>
        <v/>
      </c>
      <c r="E22" s="14"/>
      <c r="F22" s="41"/>
      <c r="G22" s="8"/>
      <c r="H22" s="8"/>
      <c r="I22" s="8"/>
      <c r="J22" s="8"/>
      <c r="K22" s="8"/>
      <c r="L22" s="8"/>
    </row>
    <row r="23" spans="1:12" ht="14.65" customHeight="1" x14ac:dyDescent="0.25">
      <c r="A23" s="41"/>
      <c r="B23" s="66">
        <v>21</v>
      </c>
      <c r="C23" s="15" t="s">
        <v>195</v>
      </c>
      <c r="D23" s="69" t="str">
        <f>IFERROR(IF(D22&lt;&gt;"",IF(D22&lt;Lijsten!F3,-0.5,IF(D22&gt;Lijsten!G8,0.5,(D22-INDEX(Lijsten!$F:$K,MATCH(D22,Lijsten!$F:$F,1),6))/INDEX(Lijsten!$F:$K,MATCH(D22,Lijsten!$F:$F,1),5)))*4,""),"")</f>
        <v/>
      </c>
      <c r="E23" s="14"/>
      <c r="F23" s="41" t="s">
        <v>196</v>
      </c>
      <c r="G23" s="8"/>
      <c r="H23" s="8"/>
      <c r="I23" s="8"/>
      <c r="J23" s="8"/>
      <c r="K23" s="8"/>
      <c r="L23" s="8"/>
    </row>
    <row r="24" spans="1:12" x14ac:dyDescent="0.25">
      <c r="A24" s="41"/>
      <c r="B24" s="41"/>
      <c r="C24" s="41"/>
      <c r="D24" s="41"/>
      <c r="E24" s="41"/>
      <c r="F24" s="70" t="s">
        <v>197</v>
      </c>
      <c r="G24" s="41"/>
      <c r="H24" s="41"/>
      <c r="I24" s="41"/>
      <c r="J24" s="41"/>
      <c r="K24" s="41"/>
      <c r="L24" s="41"/>
    </row>
    <row r="25" spans="1:12" ht="15.75" x14ac:dyDescent="0.25">
      <c r="A25" s="41"/>
      <c r="B25" s="31" t="str">
        <f>IFERROR(IF(D22&gt;0,"Intensiteit: '"&amp;INDEX(Lijsten!F:L,MATCH($D$22,Lijsten!F:F,1),3)&amp;"'. Bandbreedte begeleidingsintensiteit: "&amp;INDEX(Lijsten!F:L,MATCH($D$22,Lijsten!F:F,1),4)&amp;".   Tarief: "&amp;TEXT(INDEX(Lijsten!F:L,MATCH(D22,Lijsten!F:F,1),7)," € 00,00")&amp; " per uur","Vul alle grijze velden in om de intensiteitsbepaling te zien."),"Vul alle grijze velden in om de intensiteitsbepaling te zien.")</f>
        <v>Vul alle grijze velden in om de intensiteitsbepaling te zien.</v>
      </c>
      <c r="C25" s="8"/>
      <c r="D25" s="41"/>
      <c r="E25" s="41"/>
      <c r="F25" s="41"/>
      <c r="G25" s="41"/>
      <c r="H25" s="41"/>
      <c r="I25" s="41"/>
      <c r="J25" s="41"/>
      <c r="K25" s="41"/>
      <c r="L25" s="41"/>
    </row>
    <row r="26" spans="1:12" x14ac:dyDescent="0.25">
      <c r="A26" s="41"/>
      <c r="B26" s="41"/>
      <c r="C26" s="41"/>
      <c r="D26" s="41"/>
      <c r="E26" s="41"/>
      <c r="F26" s="41"/>
      <c r="G26" s="41"/>
      <c r="H26" s="41"/>
      <c r="I26" s="41"/>
      <c r="J26" s="41"/>
      <c r="K26" s="41"/>
      <c r="L26" s="41"/>
    </row>
    <row r="27" spans="1:12" x14ac:dyDescent="0.25">
      <c r="A27" s="41"/>
      <c r="B27" s="41"/>
      <c r="C27" s="41"/>
      <c r="D27" s="62"/>
      <c r="E27" s="41"/>
      <c r="F27" s="41"/>
      <c r="G27" s="41"/>
      <c r="H27" s="41"/>
      <c r="I27" s="41"/>
      <c r="J27" s="41"/>
      <c r="K27" s="41"/>
      <c r="L27" s="41"/>
    </row>
    <row r="28" spans="1:12" x14ac:dyDescent="0.25">
      <c r="A28" s="41"/>
      <c r="B28" s="41"/>
      <c r="C28" s="71"/>
      <c r="D28" s="41"/>
      <c r="E28" s="41"/>
      <c r="F28" s="41"/>
      <c r="G28" s="41"/>
      <c r="H28" s="41"/>
      <c r="I28" s="41"/>
      <c r="J28" s="41"/>
      <c r="K28" s="41"/>
      <c r="L28" s="41"/>
    </row>
  </sheetData>
  <sheetProtection algorithmName="SHA-512" hashValue="dW7u4nm02hYuD0I0jPoL+0znkm3kDKx5PNvfS6cmZtzKPBgxh8nLEAedzFrpCV/dIhrAwAj5nW1OZ0fn7na3Hg==" saltValue="jeUn7/1Bf3pTJOLsVgk85A==" spinCount="100000" sheet="1" scenarios="1" formatColumns="0"/>
  <mergeCells count="1">
    <mergeCell ref="F20:L21"/>
  </mergeCells>
  <conditionalFormatting sqref="D4:D6 D8:D10 D14 D16:D18">
    <cfRule type="expression" dxfId="38" priority="3">
      <formula>D4=""</formula>
    </cfRule>
  </conditionalFormatting>
  <conditionalFormatting sqref="D20:D21">
    <cfRule type="expression" dxfId="37" priority="2">
      <formula>AND($D$14&gt;0,$D$16&gt;0,$D$18&gt;0,$D$20&gt;0)</formula>
    </cfRule>
  </conditionalFormatting>
  <conditionalFormatting sqref="F20:L21">
    <cfRule type="expression" dxfId="36" priority="1">
      <formula>COUNTA($D$16:$D$17,$D$14)=3</formula>
    </cfRule>
  </conditionalFormatting>
  <dataValidations count="2">
    <dataValidation type="list" allowBlank="1" showInputMessage="1" showErrorMessage="1" sqref="D6" xr:uid="{E16864E0-2786-43E9-932C-898FB1FDE22C}">
      <formula1>bez</formula1>
    </dataValidation>
    <dataValidation allowBlank="1" showInputMessage="1" showErrorMessage="1" sqref="D9" xr:uid="{B8A94DDC-746D-4CA6-8079-AF247F1B91D3}"/>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0FF06-BD2A-4D5E-BD75-5FEB29F12CEF}">
  <sheetPr codeName="Blad14">
    <pageSetUpPr fitToPage="1"/>
  </sheetPr>
  <dimension ref="A1:L28"/>
  <sheetViews>
    <sheetView showGridLines="0" showRowColHeaders="0" showZeros="0" zoomScaleNormal="100" workbookViewId="0"/>
  </sheetViews>
  <sheetFormatPr defaultColWidth="9.140625" defaultRowHeight="15" x14ac:dyDescent="0.25"/>
  <cols>
    <col min="1" max="1" width="3" customWidth="1"/>
    <col min="2" max="2" width="4" customWidth="1"/>
    <col min="3" max="3" width="87.85546875" customWidth="1"/>
    <col min="4" max="4" width="23.5703125" customWidth="1"/>
    <col min="5" max="5" width="3.42578125" customWidth="1"/>
    <col min="6" max="6" width="7.7109375" customWidth="1"/>
  </cols>
  <sheetData>
    <row r="1" spans="1:12" x14ac:dyDescent="0.25">
      <c r="A1" s="41"/>
      <c r="B1" s="41"/>
      <c r="C1" s="41"/>
      <c r="D1" s="41"/>
      <c r="E1" s="41"/>
      <c r="F1" s="41"/>
      <c r="G1" s="41"/>
      <c r="H1" s="41"/>
      <c r="I1" s="41"/>
      <c r="J1" s="41"/>
      <c r="K1" s="41"/>
      <c r="L1" s="41"/>
    </row>
    <row r="2" spans="1:12" x14ac:dyDescent="0.25">
      <c r="A2" s="41"/>
      <c r="B2" s="41"/>
      <c r="C2" s="41"/>
      <c r="D2" s="41"/>
      <c r="E2" s="41"/>
      <c r="F2" s="41"/>
      <c r="G2" s="41"/>
      <c r="H2" s="41"/>
      <c r="I2" s="41"/>
      <c r="J2" s="41"/>
      <c r="K2" s="41"/>
      <c r="L2" s="41"/>
    </row>
    <row r="3" spans="1:12" ht="15.75" x14ac:dyDescent="0.25">
      <c r="A3" s="41"/>
      <c r="B3" s="66"/>
      <c r="C3" s="29" t="s">
        <v>165</v>
      </c>
      <c r="D3" s="30" t="s">
        <v>166</v>
      </c>
      <c r="E3" s="14"/>
      <c r="F3" s="41"/>
      <c r="G3" s="41"/>
      <c r="H3" s="41"/>
      <c r="I3" s="41"/>
      <c r="J3" s="41"/>
      <c r="K3" s="41"/>
      <c r="L3" s="41"/>
    </row>
    <row r="4" spans="1:12" ht="14.65" customHeight="1" x14ac:dyDescent="0.25">
      <c r="A4" s="41"/>
      <c r="B4" s="66">
        <v>1</v>
      </c>
      <c r="C4" s="15" t="s">
        <v>167</v>
      </c>
      <c r="D4" s="16"/>
      <c r="E4" s="14"/>
      <c r="F4" s="41" t="s">
        <v>168</v>
      </c>
      <c r="G4" s="41"/>
      <c r="H4" s="41"/>
      <c r="I4" s="41"/>
      <c r="J4" s="41"/>
      <c r="K4" s="41"/>
      <c r="L4" s="41"/>
    </row>
    <row r="5" spans="1:12" ht="14.65" customHeight="1" x14ac:dyDescent="0.25">
      <c r="A5" s="41"/>
      <c r="B5" s="66">
        <v>2</v>
      </c>
      <c r="C5" s="15" t="s">
        <v>169</v>
      </c>
      <c r="D5" s="17"/>
      <c r="E5" s="14"/>
      <c r="F5" s="41" t="s">
        <v>170</v>
      </c>
      <c r="G5" s="41"/>
      <c r="H5" s="41"/>
      <c r="I5" s="41"/>
      <c r="J5" s="41"/>
      <c r="K5" s="41"/>
      <c r="L5" s="41"/>
    </row>
    <row r="6" spans="1:12" ht="14.65" customHeight="1" x14ac:dyDescent="0.25">
      <c r="A6" s="41"/>
      <c r="B6" s="66">
        <v>3</v>
      </c>
      <c r="C6" s="15" t="s">
        <v>171</v>
      </c>
      <c r="D6" s="18"/>
      <c r="E6" s="14"/>
      <c r="F6" s="41" t="s">
        <v>172</v>
      </c>
      <c r="G6" s="41"/>
      <c r="H6" s="41"/>
      <c r="I6" s="41"/>
      <c r="J6" s="41"/>
      <c r="K6" s="41"/>
      <c r="L6" s="41"/>
    </row>
    <row r="7" spans="1:12" ht="14.65" customHeight="1" x14ac:dyDescent="0.25">
      <c r="A7" s="41"/>
      <c r="B7" s="66">
        <v>5</v>
      </c>
      <c r="C7" s="15" t="s">
        <v>173</v>
      </c>
      <c r="D7" s="19">
        <f>D6*92.5%</f>
        <v>0</v>
      </c>
      <c r="E7" s="14"/>
      <c r="F7" s="41" t="s">
        <v>174</v>
      </c>
      <c r="G7" s="41"/>
      <c r="H7" s="41"/>
      <c r="I7" s="41"/>
      <c r="J7" s="41"/>
      <c r="K7" s="41"/>
      <c r="L7" s="41"/>
    </row>
    <row r="8" spans="1:12" ht="14.65" customHeight="1" x14ac:dyDescent="0.25">
      <c r="A8" s="41"/>
      <c r="B8" s="66">
        <v>6</v>
      </c>
      <c r="C8" s="15" t="s">
        <v>175</v>
      </c>
      <c r="D8" s="18"/>
      <c r="E8" s="14"/>
      <c r="F8" s="41"/>
      <c r="G8" s="41"/>
      <c r="H8" s="41"/>
      <c r="I8" s="41"/>
      <c r="J8" s="41"/>
      <c r="K8" s="41"/>
      <c r="L8" s="41"/>
    </row>
    <row r="9" spans="1:12" ht="14.65" customHeight="1" x14ac:dyDescent="0.25">
      <c r="A9" s="41"/>
      <c r="B9" s="66">
        <v>7</v>
      </c>
      <c r="C9" s="15" t="s">
        <v>176</v>
      </c>
      <c r="D9" s="18"/>
      <c r="E9" s="14"/>
      <c r="F9" s="67" t="s">
        <v>177</v>
      </c>
      <c r="G9" s="41"/>
      <c r="H9" s="41"/>
      <c r="I9" s="41"/>
      <c r="J9" s="41"/>
      <c r="K9" s="41"/>
      <c r="L9" s="41"/>
    </row>
    <row r="10" spans="1:12" ht="14.65" customHeight="1" x14ac:dyDescent="0.25">
      <c r="A10" s="41"/>
      <c r="B10" s="66">
        <v>8</v>
      </c>
      <c r="C10" s="15" t="s">
        <v>178</v>
      </c>
      <c r="D10" s="20"/>
      <c r="E10" s="68" t="s">
        <v>179</v>
      </c>
      <c r="F10" s="8" t="s">
        <v>180</v>
      </c>
      <c r="G10" s="41"/>
      <c r="H10" s="41"/>
      <c r="I10" s="41"/>
      <c r="J10" s="41"/>
      <c r="K10" s="41"/>
      <c r="L10" s="41"/>
    </row>
    <row r="11" spans="1:12" ht="14.65" customHeight="1" x14ac:dyDescent="0.25">
      <c r="A11" s="41"/>
      <c r="B11" s="66">
        <v>9</v>
      </c>
      <c r="C11" s="15" t="s">
        <v>181</v>
      </c>
      <c r="D11" s="21">
        <f>D10*D7</f>
        <v>0</v>
      </c>
      <c r="E11" s="14"/>
      <c r="F11" s="41"/>
      <c r="G11" s="41"/>
      <c r="H11" s="41"/>
      <c r="I11" s="41"/>
      <c r="J11" s="41"/>
      <c r="K11" s="41"/>
      <c r="L11" s="41"/>
    </row>
    <row r="12" spans="1:12" ht="14.65" customHeight="1" x14ac:dyDescent="0.25">
      <c r="A12" s="41"/>
      <c r="B12" s="66">
        <v>10</v>
      </c>
      <c r="C12" s="15" t="s">
        <v>182</v>
      </c>
      <c r="D12" s="22">
        <f>IFERROR(D10/D9,0)</f>
        <v>0</v>
      </c>
      <c r="E12" s="14"/>
      <c r="F12" s="41"/>
      <c r="G12" s="41"/>
      <c r="H12" s="41"/>
      <c r="I12" s="41"/>
      <c r="J12" s="41"/>
      <c r="K12" s="41"/>
      <c r="L12" s="41"/>
    </row>
    <row r="13" spans="1:12" ht="14.65" customHeight="1" x14ac:dyDescent="0.25">
      <c r="A13" s="41"/>
      <c r="B13" s="66">
        <v>11</v>
      </c>
      <c r="C13" s="15" t="s">
        <v>183</v>
      </c>
      <c r="D13" s="23">
        <f>IFERROR((D10/D9*D8),0)</f>
        <v>0</v>
      </c>
      <c r="E13" s="14"/>
      <c r="F13" s="41"/>
      <c r="G13" s="41"/>
      <c r="H13" s="41"/>
      <c r="I13" s="41"/>
      <c r="J13" s="41"/>
      <c r="K13" s="41"/>
      <c r="L13" s="41"/>
    </row>
    <row r="14" spans="1:12" ht="14.65" customHeight="1" x14ac:dyDescent="0.25">
      <c r="A14" s="41"/>
      <c r="B14" s="66">
        <v>12</v>
      </c>
      <c r="C14" s="15" t="s">
        <v>184</v>
      </c>
      <c r="D14" s="18"/>
      <c r="E14" s="14"/>
      <c r="F14" s="41" t="s">
        <v>185</v>
      </c>
      <c r="G14" s="41"/>
      <c r="H14" s="41"/>
      <c r="I14" s="41"/>
      <c r="J14" s="41"/>
      <c r="K14" s="41"/>
      <c r="L14" s="41"/>
    </row>
    <row r="15" spans="1:12" ht="14.65" customHeight="1" x14ac:dyDescent="0.25">
      <c r="A15" s="41"/>
      <c r="B15" s="66">
        <v>13</v>
      </c>
      <c r="C15" s="15" t="s">
        <v>186</v>
      </c>
      <c r="D15" s="21">
        <f>D14*(365/7)*36</f>
        <v>0</v>
      </c>
      <c r="E15" s="14"/>
      <c r="F15" s="41"/>
      <c r="G15" s="41"/>
      <c r="H15" s="41"/>
      <c r="I15" s="41"/>
      <c r="J15" s="41"/>
      <c r="K15" s="41"/>
      <c r="L15" s="41"/>
    </row>
    <row r="16" spans="1:12" ht="14.65" customHeight="1" x14ac:dyDescent="0.25">
      <c r="A16" s="41"/>
      <c r="B16" s="66">
        <v>14</v>
      </c>
      <c r="C16" s="15" t="str">
        <f>"Netto roosteruren groepsbegeleiders op de groep TIJDENS de "&amp;TEXT(D10,"#.###")&amp;" openingsuren per jaar"</f>
        <v>Netto roosteruren groepsbegeleiders op de groep TIJDENS de  openingsuren per jaar</v>
      </c>
      <c r="D16" s="20"/>
      <c r="E16" s="68" t="s">
        <v>179</v>
      </c>
      <c r="F16" s="41" t="s">
        <v>187</v>
      </c>
      <c r="G16" s="41"/>
      <c r="H16" s="41"/>
      <c r="I16" s="41"/>
      <c r="J16" s="41"/>
      <c r="K16" s="41"/>
      <c r="L16" s="41"/>
    </row>
    <row r="17" spans="1:12" ht="14.65" customHeight="1" x14ac:dyDescent="0.25">
      <c r="A17" s="41"/>
      <c r="B17" s="66">
        <v>15</v>
      </c>
      <c r="C17" s="15" t="s">
        <v>188</v>
      </c>
      <c r="D17" s="24"/>
      <c r="E17" s="14"/>
      <c r="F17" s="41" t="s">
        <v>189</v>
      </c>
      <c r="G17" s="41"/>
      <c r="H17" s="41"/>
      <c r="I17" s="41"/>
      <c r="J17" s="41"/>
      <c r="K17" s="41"/>
      <c r="L17" s="41"/>
    </row>
    <row r="18" spans="1:12" ht="14.65" customHeight="1" x14ac:dyDescent="0.25">
      <c r="A18" s="41"/>
      <c r="B18" s="66">
        <v>16</v>
      </c>
      <c r="C18" s="15" t="s">
        <v>190</v>
      </c>
      <c r="D18" s="21">
        <f>D17*D13</f>
        <v>0</v>
      </c>
      <c r="E18" s="14"/>
      <c r="F18" s="41"/>
      <c r="G18" s="41"/>
      <c r="H18" s="41"/>
      <c r="I18" s="41"/>
      <c r="J18" s="41"/>
      <c r="K18" s="41"/>
      <c r="L18" s="41"/>
    </row>
    <row r="19" spans="1:12" ht="14.65" customHeight="1" x14ac:dyDescent="0.25">
      <c r="A19" s="41"/>
      <c r="B19" s="66">
        <v>17</v>
      </c>
      <c r="C19" s="15" t="s">
        <v>191</v>
      </c>
      <c r="D19" s="21" t="str">
        <f>IF(COUNTA(D16:D17)=2,D15-D16-D17,"")</f>
        <v/>
      </c>
      <c r="E19" s="14"/>
      <c r="F19" s="41"/>
      <c r="G19" s="41"/>
      <c r="H19" s="41"/>
      <c r="I19" s="41"/>
      <c r="J19" s="41"/>
      <c r="K19" s="41"/>
      <c r="L19" s="41"/>
    </row>
    <row r="20" spans="1:12" ht="14.65" customHeight="1" x14ac:dyDescent="0.25">
      <c r="A20" s="41"/>
      <c r="B20" s="66">
        <v>18</v>
      </c>
      <c r="C20" s="25" t="s">
        <v>192</v>
      </c>
      <c r="D20" s="21" t="str">
        <f>IFERROR((D16+D18)/D14,"")</f>
        <v/>
      </c>
      <c r="E20" s="14"/>
      <c r="F20" s="76" t="str">
        <f>IF(COUNTA(D16:D17,D14)=3," check: kloppen deze twee oranje waarden met jullie administratie?","")</f>
        <v/>
      </c>
      <c r="G20" s="76"/>
      <c r="H20" s="76"/>
      <c r="I20" s="76"/>
      <c r="J20" s="76"/>
      <c r="K20" s="76"/>
      <c r="L20" s="76"/>
    </row>
    <row r="21" spans="1:12" ht="14.65" customHeight="1" x14ac:dyDescent="0.25">
      <c r="A21" s="41"/>
      <c r="B21" s="66">
        <v>19</v>
      </c>
      <c r="C21" s="25" t="s">
        <v>193</v>
      </c>
      <c r="D21" s="26" t="str">
        <f>IFERROR(D20/1878,"")</f>
        <v/>
      </c>
      <c r="E21" s="14"/>
      <c r="F21" s="76"/>
      <c r="G21" s="76"/>
      <c r="H21" s="76"/>
      <c r="I21" s="76"/>
      <c r="J21" s="76"/>
      <c r="K21" s="76"/>
      <c r="L21" s="76"/>
    </row>
    <row r="22" spans="1:12" ht="14.65" customHeight="1" x14ac:dyDescent="0.25">
      <c r="A22" s="41"/>
      <c r="B22" s="13">
        <v>20</v>
      </c>
      <c r="C22" s="27" t="s">
        <v>194</v>
      </c>
      <c r="D22" s="28" t="str">
        <f>IFERROR(D16/D10/D7,"")</f>
        <v/>
      </c>
      <c r="E22" s="14"/>
      <c r="F22" s="41"/>
      <c r="G22" s="8"/>
      <c r="H22" s="8"/>
      <c r="I22" s="8"/>
      <c r="J22" s="8"/>
      <c r="K22" s="8"/>
      <c r="L22" s="8"/>
    </row>
    <row r="23" spans="1:12" ht="14.65" customHeight="1" x14ac:dyDescent="0.25">
      <c r="A23" s="41"/>
      <c r="B23" s="66">
        <v>21</v>
      </c>
      <c r="C23" s="15" t="s">
        <v>195</v>
      </c>
      <c r="D23" s="69" t="str">
        <f>IFERROR(IF(D22&lt;&gt;"",IF(D22&lt;Lijsten!F3,-0.5,IF(D22&gt;Lijsten!G8,0.5,(D22-INDEX(Lijsten!$F:$K,MATCH(D22,Lijsten!$F:$F,1),6))/INDEX(Lijsten!$F:$K,MATCH(D22,Lijsten!$F:$F,1),5)))*4,""),"")</f>
        <v/>
      </c>
      <c r="E23" s="14"/>
      <c r="F23" s="41" t="s">
        <v>196</v>
      </c>
      <c r="G23" s="8"/>
      <c r="H23" s="8"/>
      <c r="I23" s="8"/>
      <c r="J23" s="8"/>
      <c r="K23" s="8"/>
      <c r="L23" s="8"/>
    </row>
    <row r="24" spans="1:12" x14ac:dyDescent="0.25">
      <c r="A24" s="41"/>
      <c r="B24" s="41"/>
      <c r="C24" s="41"/>
      <c r="D24" s="41"/>
      <c r="E24" s="41"/>
      <c r="F24" s="70" t="s">
        <v>197</v>
      </c>
      <c r="G24" s="41"/>
      <c r="H24" s="41"/>
      <c r="I24" s="41"/>
      <c r="J24" s="41"/>
      <c r="K24" s="41"/>
      <c r="L24" s="41"/>
    </row>
    <row r="25" spans="1:12" ht="15.75" x14ac:dyDescent="0.25">
      <c r="A25" s="41"/>
      <c r="B25" s="31" t="str">
        <f>IFERROR(IF(D22&gt;0,"Intensiteit: '"&amp;INDEX(Lijsten!F:L,MATCH($D$22,Lijsten!F:F,1),3)&amp;"'. Bandbreedte begeleidingsintensiteit: "&amp;INDEX(Lijsten!F:L,MATCH($D$22,Lijsten!F:F,1),4)&amp;".   Tarief: "&amp;TEXT(INDEX(Lijsten!F:L,MATCH(D22,Lijsten!F:F,1),7)," € 00,00")&amp; " per uur","Vul alle grijze velden in om de intensiteitsbepaling te zien."),"Vul alle grijze velden in om de intensiteitsbepaling te zien.")</f>
        <v>Vul alle grijze velden in om de intensiteitsbepaling te zien.</v>
      </c>
      <c r="C25" s="8"/>
      <c r="D25" s="41"/>
      <c r="E25" s="41"/>
      <c r="F25" s="41"/>
      <c r="G25" s="41"/>
      <c r="H25" s="41"/>
      <c r="I25" s="41"/>
      <c r="J25" s="41"/>
      <c r="K25" s="41"/>
      <c r="L25" s="41"/>
    </row>
    <row r="26" spans="1:12" x14ac:dyDescent="0.25">
      <c r="A26" s="41"/>
      <c r="B26" s="41"/>
      <c r="C26" s="41"/>
      <c r="D26" s="41"/>
      <c r="E26" s="41"/>
      <c r="F26" s="41"/>
      <c r="G26" s="41"/>
      <c r="H26" s="41"/>
      <c r="I26" s="41"/>
      <c r="J26" s="41"/>
      <c r="K26" s="41"/>
      <c r="L26" s="41"/>
    </row>
    <row r="27" spans="1:12" x14ac:dyDescent="0.25">
      <c r="A27" s="41"/>
      <c r="B27" s="41"/>
      <c r="C27" s="41"/>
      <c r="D27" s="62"/>
      <c r="E27" s="41"/>
      <c r="F27" s="41"/>
      <c r="G27" s="41"/>
      <c r="H27" s="41"/>
      <c r="I27" s="41"/>
      <c r="J27" s="41"/>
      <c r="K27" s="41"/>
      <c r="L27" s="41"/>
    </row>
    <row r="28" spans="1:12" x14ac:dyDescent="0.25">
      <c r="C28" s="1"/>
    </row>
  </sheetData>
  <sheetProtection algorithmName="SHA-512" hashValue="TodJV1VK/TSq1ejBcLbx8BGaimfdIlc2QXuiB8/HVlZlTXWQdGYGtXhjnwIXFzDQmeI8n4UhNFBt32NlaQ5fPw==" saltValue="NFuIU+T1dXWJ3tKqwrYizQ==" spinCount="100000" sheet="1" scenarios="1" formatColumns="0"/>
  <mergeCells count="1">
    <mergeCell ref="F20:L21"/>
  </mergeCells>
  <conditionalFormatting sqref="D4:D6 D8:D10 D14 D16:D18">
    <cfRule type="expression" dxfId="35" priority="3">
      <formula>D4=""</formula>
    </cfRule>
  </conditionalFormatting>
  <conditionalFormatting sqref="D20:D21">
    <cfRule type="expression" dxfId="34" priority="2">
      <formula>AND($D$14&gt;0,$D$16&gt;0,$D$18&gt;0,$D$20&gt;0)</formula>
    </cfRule>
  </conditionalFormatting>
  <conditionalFormatting sqref="F20:L21">
    <cfRule type="expression" dxfId="33" priority="1">
      <formula>COUNTA($D$16:$D$17,$D$14)=3</formula>
    </cfRule>
  </conditionalFormatting>
  <dataValidations count="2">
    <dataValidation type="list" allowBlank="1" showInputMessage="1" showErrorMessage="1" sqref="D6" xr:uid="{E2038EFA-D72B-4932-9516-1F4259BBBA32}">
      <formula1>bez</formula1>
    </dataValidation>
    <dataValidation allowBlank="1" showInputMessage="1" showErrorMessage="1" sqref="D9" xr:uid="{7C8DF5C4-0D0E-45F4-B560-BE82BEA046A8}"/>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855-1C70-45DF-9FC1-66DE636BB002}">
  <sheetPr codeName="Blad15">
    <pageSetUpPr fitToPage="1"/>
  </sheetPr>
  <dimension ref="A1:L28"/>
  <sheetViews>
    <sheetView showGridLines="0" showRowColHeaders="0" showZeros="0" zoomScaleNormal="100" workbookViewId="0"/>
  </sheetViews>
  <sheetFormatPr defaultColWidth="9.140625" defaultRowHeight="15" x14ac:dyDescent="0.25"/>
  <cols>
    <col min="1" max="1" width="3" customWidth="1"/>
    <col min="2" max="2" width="4" customWidth="1"/>
    <col min="3" max="3" width="87.85546875" customWidth="1"/>
    <col min="4" max="4" width="23.5703125" customWidth="1"/>
    <col min="5" max="5" width="3.42578125" customWidth="1"/>
    <col min="6" max="6" width="7.7109375" customWidth="1"/>
  </cols>
  <sheetData>
    <row r="1" spans="1:12" x14ac:dyDescent="0.25">
      <c r="A1" s="41"/>
      <c r="B1" s="41"/>
      <c r="C1" s="41"/>
      <c r="D1" s="41"/>
      <c r="E1" s="41"/>
      <c r="F1" s="41"/>
      <c r="G1" s="41"/>
      <c r="H1" s="41"/>
      <c r="I1" s="41"/>
      <c r="J1" s="41"/>
      <c r="K1" s="41"/>
      <c r="L1" s="41"/>
    </row>
    <row r="2" spans="1:12" x14ac:dyDescent="0.25">
      <c r="A2" s="41"/>
      <c r="B2" s="41"/>
      <c r="C2" s="41"/>
      <c r="D2" s="41"/>
      <c r="E2" s="41"/>
      <c r="F2" s="41"/>
      <c r="G2" s="41"/>
      <c r="H2" s="41"/>
      <c r="I2" s="41"/>
      <c r="J2" s="41"/>
      <c r="K2" s="41"/>
      <c r="L2" s="41"/>
    </row>
    <row r="3" spans="1:12" ht="15.75" x14ac:dyDescent="0.25">
      <c r="A3" s="41"/>
      <c r="B3" s="66"/>
      <c r="C3" s="29" t="s">
        <v>165</v>
      </c>
      <c r="D3" s="30" t="s">
        <v>166</v>
      </c>
      <c r="E3" s="14"/>
      <c r="F3" s="41"/>
      <c r="G3" s="41"/>
      <c r="H3" s="41"/>
      <c r="I3" s="41"/>
      <c r="J3" s="41"/>
      <c r="K3" s="41"/>
      <c r="L3" s="41"/>
    </row>
    <row r="4" spans="1:12" ht="14.65" customHeight="1" x14ac:dyDescent="0.25">
      <c r="A4" s="41"/>
      <c r="B4" s="66">
        <v>1</v>
      </c>
      <c r="C4" s="15" t="s">
        <v>167</v>
      </c>
      <c r="D4" s="16"/>
      <c r="E4" s="14"/>
      <c r="F4" s="41" t="s">
        <v>168</v>
      </c>
      <c r="G4" s="41"/>
      <c r="H4" s="41"/>
      <c r="I4" s="41"/>
      <c r="J4" s="41"/>
      <c r="K4" s="41"/>
      <c r="L4" s="41"/>
    </row>
    <row r="5" spans="1:12" ht="14.65" customHeight="1" x14ac:dyDescent="0.25">
      <c r="A5" s="41"/>
      <c r="B5" s="66">
        <v>2</v>
      </c>
      <c r="C5" s="15" t="s">
        <v>169</v>
      </c>
      <c r="D5" s="17"/>
      <c r="E5" s="14"/>
      <c r="F5" s="41" t="s">
        <v>170</v>
      </c>
      <c r="G5" s="41"/>
      <c r="H5" s="41"/>
      <c r="I5" s="41"/>
      <c r="J5" s="41"/>
      <c r="K5" s="41"/>
      <c r="L5" s="41"/>
    </row>
    <row r="6" spans="1:12" ht="14.65" customHeight="1" x14ac:dyDescent="0.25">
      <c r="A6" s="41"/>
      <c r="B6" s="66">
        <v>3</v>
      </c>
      <c r="C6" s="15" t="s">
        <v>171</v>
      </c>
      <c r="D6" s="18"/>
      <c r="E6" s="14"/>
      <c r="F6" s="41" t="s">
        <v>172</v>
      </c>
      <c r="G6" s="41"/>
      <c r="H6" s="41"/>
      <c r="I6" s="41"/>
      <c r="J6" s="41"/>
      <c r="K6" s="41"/>
      <c r="L6" s="41"/>
    </row>
    <row r="7" spans="1:12" ht="14.65" customHeight="1" x14ac:dyDescent="0.25">
      <c r="A7" s="41"/>
      <c r="B7" s="66">
        <v>5</v>
      </c>
      <c r="C7" s="15" t="s">
        <v>173</v>
      </c>
      <c r="D7" s="19">
        <f>D6*92.5%</f>
        <v>0</v>
      </c>
      <c r="E7" s="14"/>
      <c r="F7" s="41" t="s">
        <v>174</v>
      </c>
      <c r="G7" s="41"/>
      <c r="H7" s="41"/>
      <c r="I7" s="41"/>
      <c r="J7" s="41"/>
      <c r="K7" s="41"/>
      <c r="L7" s="41"/>
    </row>
    <row r="8" spans="1:12" ht="14.65" customHeight="1" x14ac:dyDescent="0.25">
      <c r="A8" s="41"/>
      <c r="B8" s="66">
        <v>6</v>
      </c>
      <c r="C8" s="15" t="s">
        <v>175</v>
      </c>
      <c r="D8" s="18"/>
      <c r="E8" s="14"/>
      <c r="F8" s="41"/>
      <c r="G8" s="41"/>
      <c r="H8" s="41"/>
      <c r="I8" s="41"/>
      <c r="J8" s="41"/>
      <c r="K8" s="41"/>
      <c r="L8" s="41"/>
    </row>
    <row r="9" spans="1:12" ht="14.65" customHeight="1" x14ac:dyDescent="0.25">
      <c r="A9" s="41"/>
      <c r="B9" s="66">
        <v>7</v>
      </c>
      <c r="C9" s="15" t="s">
        <v>176</v>
      </c>
      <c r="D9" s="18"/>
      <c r="E9" s="14"/>
      <c r="F9" s="67" t="s">
        <v>177</v>
      </c>
      <c r="G9" s="41"/>
      <c r="H9" s="41"/>
      <c r="I9" s="41"/>
      <c r="J9" s="41"/>
      <c r="K9" s="41"/>
      <c r="L9" s="41"/>
    </row>
    <row r="10" spans="1:12" ht="14.65" customHeight="1" x14ac:dyDescent="0.25">
      <c r="A10" s="41"/>
      <c r="B10" s="66">
        <v>8</v>
      </c>
      <c r="C10" s="15" t="s">
        <v>178</v>
      </c>
      <c r="D10" s="20"/>
      <c r="E10" s="68" t="s">
        <v>179</v>
      </c>
      <c r="F10" s="8" t="s">
        <v>180</v>
      </c>
      <c r="G10" s="41"/>
      <c r="H10" s="41"/>
      <c r="I10" s="41"/>
      <c r="J10" s="41"/>
      <c r="K10" s="41"/>
      <c r="L10" s="41"/>
    </row>
    <row r="11" spans="1:12" ht="14.65" customHeight="1" x14ac:dyDescent="0.25">
      <c r="A11" s="41"/>
      <c r="B11" s="66">
        <v>9</v>
      </c>
      <c r="C11" s="15" t="s">
        <v>181</v>
      </c>
      <c r="D11" s="21">
        <f>D10*D7</f>
        <v>0</v>
      </c>
      <c r="E11" s="14"/>
      <c r="F11" s="41"/>
      <c r="G11" s="41"/>
      <c r="H11" s="41"/>
      <c r="I11" s="41"/>
      <c r="J11" s="41"/>
      <c r="K11" s="41"/>
      <c r="L11" s="41"/>
    </row>
    <row r="12" spans="1:12" ht="14.65" customHeight="1" x14ac:dyDescent="0.25">
      <c r="A12" s="41"/>
      <c r="B12" s="66">
        <v>10</v>
      </c>
      <c r="C12" s="15" t="s">
        <v>182</v>
      </c>
      <c r="D12" s="22">
        <f>IFERROR(D10/D9,0)</f>
        <v>0</v>
      </c>
      <c r="E12" s="14"/>
      <c r="F12" s="41"/>
      <c r="G12" s="41"/>
      <c r="H12" s="41"/>
      <c r="I12" s="41"/>
      <c r="J12" s="41"/>
      <c r="K12" s="41"/>
      <c r="L12" s="41"/>
    </row>
    <row r="13" spans="1:12" ht="14.65" customHeight="1" x14ac:dyDescent="0.25">
      <c r="A13" s="41"/>
      <c r="B13" s="66">
        <v>11</v>
      </c>
      <c r="C13" s="15" t="s">
        <v>183</v>
      </c>
      <c r="D13" s="23">
        <f>IFERROR((D10/D9*D8),0)</f>
        <v>0</v>
      </c>
      <c r="E13" s="14"/>
      <c r="F13" s="41"/>
      <c r="G13" s="41"/>
      <c r="H13" s="41"/>
      <c r="I13" s="41"/>
      <c r="J13" s="41"/>
      <c r="K13" s="41"/>
      <c r="L13" s="41"/>
    </row>
    <row r="14" spans="1:12" ht="14.65" customHeight="1" x14ac:dyDescent="0.25">
      <c r="A14" s="41"/>
      <c r="B14" s="66">
        <v>12</v>
      </c>
      <c r="C14" s="15" t="s">
        <v>184</v>
      </c>
      <c r="D14" s="18"/>
      <c r="E14" s="14"/>
      <c r="F14" s="41" t="s">
        <v>185</v>
      </c>
      <c r="G14" s="41"/>
      <c r="H14" s="41"/>
      <c r="I14" s="41"/>
      <c r="J14" s="41"/>
      <c r="K14" s="41"/>
      <c r="L14" s="41"/>
    </row>
    <row r="15" spans="1:12" ht="14.65" customHeight="1" x14ac:dyDescent="0.25">
      <c r="A15" s="41"/>
      <c r="B15" s="66">
        <v>13</v>
      </c>
      <c r="C15" s="15" t="s">
        <v>186</v>
      </c>
      <c r="D15" s="21">
        <f>D14*(365/7)*36</f>
        <v>0</v>
      </c>
      <c r="E15" s="14"/>
      <c r="F15" s="41"/>
      <c r="G15" s="41"/>
      <c r="H15" s="41"/>
      <c r="I15" s="41"/>
      <c r="J15" s="41"/>
      <c r="K15" s="41"/>
      <c r="L15" s="41"/>
    </row>
    <row r="16" spans="1:12" ht="14.65" customHeight="1" x14ac:dyDescent="0.25">
      <c r="A16" s="41"/>
      <c r="B16" s="66">
        <v>14</v>
      </c>
      <c r="C16" s="15" t="str">
        <f>"Netto roosteruren groepsbegeleiders op de groep TIJDENS de "&amp;TEXT(D10,"#.###")&amp;" openingsuren per jaar"</f>
        <v>Netto roosteruren groepsbegeleiders op de groep TIJDENS de  openingsuren per jaar</v>
      </c>
      <c r="D16" s="20"/>
      <c r="E16" s="68" t="s">
        <v>179</v>
      </c>
      <c r="F16" s="41" t="s">
        <v>187</v>
      </c>
      <c r="G16" s="41"/>
      <c r="H16" s="41"/>
      <c r="I16" s="41"/>
      <c r="J16" s="41"/>
      <c r="K16" s="41"/>
      <c r="L16" s="41"/>
    </row>
    <row r="17" spans="1:12" ht="14.65" customHeight="1" x14ac:dyDescent="0.25">
      <c r="A17" s="41"/>
      <c r="B17" s="66">
        <v>15</v>
      </c>
      <c r="C17" s="15" t="s">
        <v>188</v>
      </c>
      <c r="D17" s="24"/>
      <c r="E17" s="14"/>
      <c r="F17" s="41" t="s">
        <v>189</v>
      </c>
      <c r="G17" s="41"/>
      <c r="H17" s="41"/>
      <c r="I17" s="41"/>
      <c r="J17" s="41"/>
      <c r="K17" s="41"/>
      <c r="L17" s="41"/>
    </row>
    <row r="18" spans="1:12" ht="14.65" customHeight="1" x14ac:dyDescent="0.25">
      <c r="A18" s="41"/>
      <c r="B18" s="66">
        <v>16</v>
      </c>
      <c r="C18" s="15" t="s">
        <v>190</v>
      </c>
      <c r="D18" s="21">
        <f>D17*D13</f>
        <v>0</v>
      </c>
      <c r="E18" s="14"/>
      <c r="F18" s="41"/>
      <c r="G18" s="41"/>
      <c r="H18" s="41"/>
      <c r="I18" s="41"/>
      <c r="J18" s="41"/>
      <c r="K18" s="41"/>
      <c r="L18" s="41"/>
    </row>
    <row r="19" spans="1:12" ht="14.65" customHeight="1" x14ac:dyDescent="0.25">
      <c r="A19" s="41"/>
      <c r="B19" s="66">
        <v>17</v>
      </c>
      <c r="C19" s="15" t="s">
        <v>191</v>
      </c>
      <c r="D19" s="21" t="str">
        <f>IF(COUNTA(D16:D17)=2,D15-D16-D17,"")</f>
        <v/>
      </c>
      <c r="E19" s="14"/>
      <c r="F19" s="41"/>
      <c r="G19" s="41"/>
      <c r="H19" s="41"/>
      <c r="I19" s="41"/>
      <c r="J19" s="41"/>
      <c r="K19" s="41"/>
      <c r="L19" s="41"/>
    </row>
    <row r="20" spans="1:12" ht="14.65" customHeight="1" x14ac:dyDescent="0.25">
      <c r="A20" s="41"/>
      <c r="B20" s="66">
        <v>18</v>
      </c>
      <c r="C20" s="25" t="s">
        <v>192</v>
      </c>
      <c r="D20" s="21" t="str">
        <f>IFERROR((D16+D18)/D14,"")</f>
        <v/>
      </c>
      <c r="E20" s="14"/>
      <c r="F20" s="76" t="str">
        <f>IF(COUNTA(D16:D17,D14)=3," check: kloppen deze twee oranje waarden met jullie administratie?","")</f>
        <v/>
      </c>
      <c r="G20" s="76"/>
      <c r="H20" s="76"/>
      <c r="I20" s="76"/>
      <c r="J20" s="76"/>
      <c r="K20" s="76"/>
      <c r="L20" s="76"/>
    </row>
    <row r="21" spans="1:12" ht="14.65" customHeight="1" x14ac:dyDescent="0.25">
      <c r="A21" s="41"/>
      <c r="B21" s="66">
        <v>19</v>
      </c>
      <c r="C21" s="25" t="s">
        <v>193</v>
      </c>
      <c r="D21" s="26" t="str">
        <f>IFERROR(D20/1878,"")</f>
        <v/>
      </c>
      <c r="E21" s="14"/>
      <c r="F21" s="76"/>
      <c r="G21" s="76"/>
      <c r="H21" s="76"/>
      <c r="I21" s="76"/>
      <c r="J21" s="76"/>
      <c r="K21" s="76"/>
      <c r="L21" s="76"/>
    </row>
    <row r="22" spans="1:12" ht="14.65" customHeight="1" x14ac:dyDescent="0.25">
      <c r="A22" s="41"/>
      <c r="B22" s="13">
        <v>20</v>
      </c>
      <c r="C22" s="27" t="s">
        <v>194</v>
      </c>
      <c r="D22" s="28" t="str">
        <f>IFERROR(D16/D10/D7,"")</f>
        <v/>
      </c>
      <c r="E22" s="14"/>
      <c r="F22" s="41"/>
      <c r="G22" s="8"/>
      <c r="H22" s="8"/>
      <c r="I22" s="8"/>
      <c r="J22" s="8"/>
      <c r="K22" s="8"/>
      <c r="L22" s="8"/>
    </row>
    <row r="23" spans="1:12" ht="14.65" customHeight="1" x14ac:dyDescent="0.25">
      <c r="A23" s="41"/>
      <c r="B23" s="66">
        <v>21</v>
      </c>
      <c r="C23" s="15" t="s">
        <v>195</v>
      </c>
      <c r="D23" s="69" t="str">
        <f>IFERROR(IF(D22&lt;&gt;"",IF(D22&lt;Lijsten!F3,-0.5,IF(D22&gt;Lijsten!G8,0.5,(D22-INDEX(Lijsten!$F:$K,MATCH(D22,Lijsten!$F:$F,1),6))/INDEX(Lijsten!$F:$K,MATCH(D22,Lijsten!$F:$F,1),5)))*4,""),"")</f>
        <v/>
      </c>
      <c r="E23" s="14"/>
      <c r="F23" s="41" t="s">
        <v>196</v>
      </c>
      <c r="G23" s="8"/>
      <c r="H23" s="8"/>
      <c r="I23" s="8"/>
      <c r="J23" s="8"/>
      <c r="K23" s="8"/>
      <c r="L23" s="8"/>
    </row>
    <row r="24" spans="1:12" x14ac:dyDescent="0.25">
      <c r="A24" s="41"/>
      <c r="B24" s="41"/>
      <c r="C24" s="41"/>
      <c r="D24" s="41"/>
      <c r="E24" s="41"/>
      <c r="F24" s="70" t="s">
        <v>197</v>
      </c>
      <c r="G24" s="41"/>
      <c r="H24" s="41"/>
      <c r="I24" s="41"/>
      <c r="J24" s="41"/>
      <c r="K24" s="41"/>
      <c r="L24" s="41"/>
    </row>
    <row r="25" spans="1:12" ht="15.75" x14ac:dyDescent="0.25">
      <c r="A25" s="41"/>
      <c r="B25" s="31" t="str">
        <f>IFERROR(IF(D22&gt;0,"Intensiteit: '"&amp;INDEX(Lijsten!F:L,MATCH($D$22,Lijsten!F:F,1),3)&amp;"'. Bandbreedte begeleidingsintensiteit: "&amp;INDEX(Lijsten!F:L,MATCH($D$22,Lijsten!F:F,1),4)&amp;".   Tarief: "&amp;TEXT(INDEX(Lijsten!F:L,MATCH(D22,Lijsten!F:F,1),7)," € 00,00")&amp; " per uur","Vul alle grijze velden in om de intensiteitsbepaling te zien."),"Vul alle grijze velden in om de intensiteitsbepaling te zien.")</f>
        <v>Vul alle grijze velden in om de intensiteitsbepaling te zien.</v>
      </c>
      <c r="C25" s="8"/>
      <c r="D25" s="41"/>
      <c r="E25" s="41"/>
      <c r="F25" s="41"/>
      <c r="G25" s="41"/>
      <c r="H25" s="41"/>
      <c r="I25" s="41"/>
      <c r="J25" s="41"/>
      <c r="K25" s="41"/>
      <c r="L25" s="41"/>
    </row>
    <row r="26" spans="1:12" x14ac:dyDescent="0.25">
      <c r="A26" s="41"/>
      <c r="B26" s="41"/>
      <c r="C26" s="41"/>
      <c r="D26" s="41"/>
      <c r="E26" s="41"/>
      <c r="F26" s="41"/>
      <c r="G26" s="41"/>
      <c r="H26" s="41"/>
      <c r="I26" s="41"/>
      <c r="J26" s="41"/>
      <c r="K26" s="41"/>
      <c r="L26" s="41"/>
    </row>
    <row r="27" spans="1:12" x14ac:dyDescent="0.25">
      <c r="A27" s="41"/>
      <c r="B27" s="41"/>
      <c r="C27" s="41"/>
      <c r="D27" s="62"/>
      <c r="E27" s="41"/>
      <c r="F27" s="41"/>
      <c r="G27" s="41"/>
      <c r="H27" s="41"/>
      <c r="I27" s="41"/>
      <c r="J27" s="41"/>
      <c r="K27" s="41"/>
      <c r="L27" s="41"/>
    </row>
    <row r="28" spans="1:12" x14ac:dyDescent="0.25">
      <c r="C28" s="1"/>
    </row>
  </sheetData>
  <sheetProtection algorithmName="SHA-512" hashValue="SoNoVvm7Y6rmHkVnmDOO1zqKixJHbM5Oj9Z/bv1RGf8R5I60ojaoDpGUVsSOBylRPv1f9PPmgOP8tPPVI/F+sA==" saltValue="0o2QDeausSbY7iTlz3zEFQ==" spinCount="100000" sheet="1" scenarios="1" formatColumns="0"/>
  <mergeCells count="1">
    <mergeCell ref="F20:L21"/>
  </mergeCells>
  <conditionalFormatting sqref="D4:D6 D8:D10 D14 D16:D18">
    <cfRule type="expression" dxfId="32" priority="3">
      <formula>D4=""</formula>
    </cfRule>
  </conditionalFormatting>
  <conditionalFormatting sqref="D20:D21">
    <cfRule type="expression" dxfId="31" priority="2">
      <formula>AND($D$14&gt;0,$D$16&gt;0,$D$18&gt;0,$D$20&gt;0)</formula>
    </cfRule>
  </conditionalFormatting>
  <conditionalFormatting sqref="F20:L21">
    <cfRule type="expression" dxfId="30" priority="1">
      <formula>COUNTA($D$16:$D$17,$D$14)=3</formula>
    </cfRule>
  </conditionalFormatting>
  <dataValidations count="2">
    <dataValidation type="list" allowBlank="1" showInputMessage="1" showErrorMessage="1" sqref="D6" xr:uid="{71E60DB8-8BBB-429D-A8A9-99B67DAB0032}">
      <formula1>bez</formula1>
    </dataValidation>
    <dataValidation allowBlank="1" showInputMessage="1" showErrorMessage="1" sqref="D9" xr:uid="{1B558007-27BF-4FC6-8A50-ADF1377F84AC}"/>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0E09D-834F-499A-A2CB-B6EA342219F4}">
  <sheetPr codeName="Blad16">
    <pageSetUpPr fitToPage="1"/>
  </sheetPr>
  <dimension ref="A1:L28"/>
  <sheetViews>
    <sheetView showGridLines="0" showRowColHeaders="0" showZeros="0" zoomScaleNormal="100" workbookViewId="0"/>
  </sheetViews>
  <sheetFormatPr defaultColWidth="9.140625" defaultRowHeight="15" x14ac:dyDescent="0.25"/>
  <cols>
    <col min="1" max="1" width="3" customWidth="1"/>
    <col min="2" max="2" width="4" customWidth="1"/>
    <col min="3" max="3" width="87.85546875" customWidth="1"/>
    <col min="4" max="4" width="23.5703125" customWidth="1"/>
    <col min="5" max="5" width="3.42578125" customWidth="1"/>
    <col min="6" max="6" width="7.7109375" customWidth="1"/>
  </cols>
  <sheetData>
    <row r="1" spans="1:12" x14ac:dyDescent="0.25">
      <c r="A1" s="41"/>
      <c r="B1" s="41"/>
      <c r="C1" s="41"/>
      <c r="D1" s="41"/>
      <c r="E1" s="41"/>
      <c r="F1" s="41"/>
      <c r="G1" s="41"/>
      <c r="H1" s="41"/>
      <c r="I1" s="41"/>
      <c r="J1" s="41"/>
      <c r="K1" s="41"/>
      <c r="L1" s="41"/>
    </row>
    <row r="2" spans="1:12" x14ac:dyDescent="0.25">
      <c r="A2" s="41"/>
      <c r="B2" s="41"/>
      <c r="C2" s="41"/>
      <c r="D2" s="41"/>
      <c r="E2" s="41"/>
      <c r="F2" s="41"/>
      <c r="G2" s="41"/>
      <c r="H2" s="41"/>
      <c r="I2" s="41"/>
      <c r="J2" s="41"/>
      <c r="K2" s="41"/>
      <c r="L2" s="41"/>
    </row>
    <row r="3" spans="1:12" ht="15.75" x14ac:dyDescent="0.25">
      <c r="A3" s="41"/>
      <c r="B3" s="66"/>
      <c r="C3" s="29" t="s">
        <v>165</v>
      </c>
      <c r="D3" s="30" t="s">
        <v>166</v>
      </c>
      <c r="E3" s="14"/>
      <c r="F3" s="41"/>
      <c r="G3" s="41"/>
      <c r="H3" s="41"/>
      <c r="I3" s="41"/>
      <c r="J3" s="41"/>
      <c r="K3" s="41"/>
      <c r="L3" s="41"/>
    </row>
    <row r="4" spans="1:12" ht="14.65" customHeight="1" x14ac:dyDescent="0.25">
      <c r="A4" s="41"/>
      <c r="B4" s="66">
        <v>1</v>
      </c>
      <c r="C4" s="15" t="s">
        <v>167</v>
      </c>
      <c r="D4" s="16"/>
      <c r="E4" s="14"/>
      <c r="F4" s="41" t="s">
        <v>168</v>
      </c>
      <c r="G4" s="41"/>
      <c r="H4" s="41"/>
      <c r="I4" s="41"/>
      <c r="J4" s="41"/>
      <c r="K4" s="41"/>
      <c r="L4" s="41"/>
    </row>
    <row r="5" spans="1:12" ht="14.65" customHeight="1" x14ac:dyDescent="0.25">
      <c r="A5" s="41"/>
      <c r="B5" s="66">
        <v>2</v>
      </c>
      <c r="C5" s="15" t="s">
        <v>169</v>
      </c>
      <c r="D5" s="17"/>
      <c r="E5" s="14"/>
      <c r="F5" s="41" t="s">
        <v>170</v>
      </c>
      <c r="G5" s="41"/>
      <c r="H5" s="41"/>
      <c r="I5" s="41"/>
      <c r="J5" s="41"/>
      <c r="K5" s="41"/>
      <c r="L5" s="41"/>
    </row>
    <row r="6" spans="1:12" ht="14.65" customHeight="1" x14ac:dyDescent="0.25">
      <c r="A6" s="41"/>
      <c r="B6" s="66">
        <v>3</v>
      </c>
      <c r="C6" s="15" t="s">
        <v>171</v>
      </c>
      <c r="D6" s="18"/>
      <c r="E6" s="14"/>
      <c r="F6" s="41" t="s">
        <v>172</v>
      </c>
      <c r="G6" s="41"/>
      <c r="H6" s="41"/>
      <c r="I6" s="41"/>
      <c r="J6" s="41"/>
      <c r="K6" s="41"/>
      <c r="L6" s="41"/>
    </row>
    <row r="7" spans="1:12" ht="14.65" customHeight="1" x14ac:dyDescent="0.25">
      <c r="A7" s="41"/>
      <c r="B7" s="66">
        <v>5</v>
      </c>
      <c r="C7" s="15" t="s">
        <v>173</v>
      </c>
      <c r="D7" s="19">
        <f>D6*92.5%</f>
        <v>0</v>
      </c>
      <c r="E7" s="14"/>
      <c r="F7" s="41" t="s">
        <v>174</v>
      </c>
      <c r="G7" s="41"/>
      <c r="H7" s="41"/>
      <c r="I7" s="41"/>
      <c r="J7" s="41"/>
      <c r="K7" s="41"/>
      <c r="L7" s="41"/>
    </row>
    <row r="8" spans="1:12" ht="14.65" customHeight="1" x14ac:dyDescent="0.25">
      <c r="A8" s="41"/>
      <c r="B8" s="66">
        <v>6</v>
      </c>
      <c r="C8" s="15" t="s">
        <v>175</v>
      </c>
      <c r="D8" s="18"/>
      <c r="E8" s="14"/>
      <c r="F8" s="41"/>
      <c r="G8" s="41"/>
      <c r="H8" s="41"/>
      <c r="I8" s="41"/>
      <c r="J8" s="41"/>
      <c r="K8" s="41"/>
      <c r="L8" s="41"/>
    </row>
    <row r="9" spans="1:12" ht="14.65" customHeight="1" x14ac:dyDescent="0.25">
      <c r="A9" s="41"/>
      <c r="B9" s="66">
        <v>7</v>
      </c>
      <c r="C9" s="15" t="s">
        <v>176</v>
      </c>
      <c r="D9" s="18"/>
      <c r="E9" s="14"/>
      <c r="F9" s="67" t="s">
        <v>177</v>
      </c>
      <c r="G9" s="41"/>
      <c r="H9" s="41"/>
      <c r="I9" s="41"/>
      <c r="J9" s="41"/>
      <c r="K9" s="41"/>
      <c r="L9" s="41"/>
    </row>
    <row r="10" spans="1:12" ht="14.65" customHeight="1" x14ac:dyDescent="0.25">
      <c r="A10" s="41"/>
      <c r="B10" s="66">
        <v>8</v>
      </c>
      <c r="C10" s="15" t="s">
        <v>178</v>
      </c>
      <c r="D10" s="20"/>
      <c r="E10" s="68" t="s">
        <v>179</v>
      </c>
      <c r="F10" s="8" t="s">
        <v>180</v>
      </c>
      <c r="G10" s="41"/>
      <c r="H10" s="41"/>
      <c r="I10" s="41"/>
      <c r="J10" s="41"/>
      <c r="K10" s="41"/>
      <c r="L10" s="41"/>
    </row>
    <row r="11" spans="1:12" ht="14.65" customHeight="1" x14ac:dyDescent="0.25">
      <c r="A11" s="41"/>
      <c r="B11" s="66">
        <v>9</v>
      </c>
      <c r="C11" s="15" t="s">
        <v>181</v>
      </c>
      <c r="D11" s="21">
        <f>D10*D7</f>
        <v>0</v>
      </c>
      <c r="E11" s="14"/>
      <c r="F11" s="41"/>
      <c r="G11" s="41"/>
      <c r="H11" s="41"/>
      <c r="I11" s="41"/>
      <c r="J11" s="41"/>
      <c r="K11" s="41"/>
      <c r="L11" s="41"/>
    </row>
    <row r="12" spans="1:12" ht="14.65" customHeight="1" x14ac:dyDescent="0.25">
      <c r="A12" s="41"/>
      <c r="B12" s="66">
        <v>10</v>
      </c>
      <c r="C12" s="15" t="s">
        <v>182</v>
      </c>
      <c r="D12" s="22">
        <f>IFERROR(D10/D9,0)</f>
        <v>0</v>
      </c>
      <c r="E12" s="14"/>
      <c r="F12" s="41"/>
      <c r="G12" s="41"/>
      <c r="H12" s="41"/>
      <c r="I12" s="41"/>
      <c r="J12" s="41"/>
      <c r="K12" s="41"/>
      <c r="L12" s="41"/>
    </row>
    <row r="13" spans="1:12" ht="14.65" customHeight="1" x14ac:dyDescent="0.25">
      <c r="A13" s="41"/>
      <c r="B13" s="66">
        <v>11</v>
      </c>
      <c r="C13" s="15" t="s">
        <v>183</v>
      </c>
      <c r="D13" s="23">
        <f>IFERROR((D10/D9*D8),0)</f>
        <v>0</v>
      </c>
      <c r="E13" s="14"/>
      <c r="F13" s="41"/>
      <c r="G13" s="41"/>
      <c r="H13" s="41"/>
      <c r="I13" s="41"/>
      <c r="J13" s="41"/>
      <c r="K13" s="41"/>
      <c r="L13" s="41"/>
    </row>
    <row r="14" spans="1:12" ht="14.65" customHeight="1" x14ac:dyDescent="0.25">
      <c r="A14" s="41"/>
      <c r="B14" s="66">
        <v>12</v>
      </c>
      <c r="C14" s="15" t="s">
        <v>184</v>
      </c>
      <c r="D14" s="18"/>
      <c r="E14" s="14"/>
      <c r="F14" s="41" t="s">
        <v>185</v>
      </c>
      <c r="G14" s="41"/>
      <c r="H14" s="41"/>
      <c r="I14" s="41"/>
      <c r="J14" s="41"/>
      <c r="K14" s="41"/>
      <c r="L14" s="41"/>
    </row>
    <row r="15" spans="1:12" ht="14.65" customHeight="1" x14ac:dyDescent="0.25">
      <c r="A15" s="41"/>
      <c r="B15" s="66">
        <v>13</v>
      </c>
      <c r="C15" s="15" t="s">
        <v>186</v>
      </c>
      <c r="D15" s="21">
        <f>D14*(365/7)*36</f>
        <v>0</v>
      </c>
      <c r="E15" s="14"/>
      <c r="F15" s="41"/>
      <c r="G15" s="41"/>
      <c r="H15" s="41"/>
      <c r="I15" s="41"/>
      <c r="J15" s="41"/>
      <c r="K15" s="41"/>
      <c r="L15" s="41"/>
    </row>
    <row r="16" spans="1:12" ht="14.65" customHeight="1" x14ac:dyDescent="0.25">
      <c r="A16" s="41"/>
      <c r="B16" s="66">
        <v>14</v>
      </c>
      <c r="C16" s="15" t="str">
        <f>"Netto roosteruren groepsbegeleiders op de groep TIJDENS de "&amp;TEXT(D10,"#.###")&amp;" openingsuren per jaar"</f>
        <v>Netto roosteruren groepsbegeleiders op de groep TIJDENS de  openingsuren per jaar</v>
      </c>
      <c r="D16" s="20"/>
      <c r="E16" s="68" t="s">
        <v>179</v>
      </c>
      <c r="F16" s="41" t="s">
        <v>187</v>
      </c>
      <c r="G16" s="41"/>
      <c r="H16" s="41"/>
      <c r="I16" s="41"/>
      <c r="J16" s="41"/>
      <c r="K16" s="41"/>
      <c r="L16" s="41"/>
    </row>
    <row r="17" spans="1:12" ht="14.65" customHeight="1" x14ac:dyDescent="0.25">
      <c r="A17" s="41"/>
      <c r="B17" s="66">
        <v>15</v>
      </c>
      <c r="C17" s="15" t="s">
        <v>188</v>
      </c>
      <c r="D17" s="24"/>
      <c r="E17" s="14"/>
      <c r="F17" s="41" t="s">
        <v>189</v>
      </c>
      <c r="G17" s="41"/>
      <c r="H17" s="41"/>
      <c r="I17" s="41"/>
      <c r="J17" s="41"/>
      <c r="K17" s="41"/>
      <c r="L17" s="41"/>
    </row>
    <row r="18" spans="1:12" ht="14.65" customHeight="1" x14ac:dyDescent="0.25">
      <c r="A18" s="41"/>
      <c r="B18" s="66">
        <v>16</v>
      </c>
      <c r="C18" s="15" t="s">
        <v>190</v>
      </c>
      <c r="D18" s="21">
        <f>D17*D13</f>
        <v>0</v>
      </c>
      <c r="E18" s="14"/>
      <c r="F18" s="41"/>
      <c r="G18" s="41"/>
      <c r="H18" s="41"/>
      <c r="I18" s="41"/>
      <c r="J18" s="41"/>
      <c r="K18" s="41"/>
      <c r="L18" s="41"/>
    </row>
    <row r="19" spans="1:12" ht="14.65" customHeight="1" x14ac:dyDescent="0.25">
      <c r="A19" s="41"/>
      <c r="B19" s="66">
        <v>17</v>
      </c>
      <c r="C19" s="15" t="s">
        <v>191</v>
      </c>
      <c r="D19" s="21" t="str">
        <f>IF(COUNTA(D16:D17)=2,D15-D16-D17,"")</f>
        <v/>
      </c>
      <c r="E19" s="14"/>
      <c r="F19" s="41"/>
      <c r="G19" s="41"/>
      <c r="H19" s="41"/>
      <c r="I19" s="41"/>
      <c r="J19" s="41"/>
      <c r="K19" s="41"/>
      <c r="L19" s="41"/>
    </row>
    <row r="20" spans="1:12" ht="14.65" customHeight="1" x14ac:dyDescent="0.25">
      <c r="A20" s="41"/>
      <c r="B20" s="66">
        <v>18</v>
      </c>
      <c r="C20" s="25" t="s">
        <v>192</v>
      </c>
      <c r="D20" s="21" t="str">
        <f>IFERROR((D16+D18)/D14,"")</f>
        <v/>
      </c>
      <c r="E20" s="14"/>
      <c r="F20" s="76" t="str">
        <f>IF(COUNTA(D16:D17,D14)=3," check: kloppen deze twee oranje waarden met jullie administratie?","")</f>
        <v/>
      </c>
      <c r="G20" s="76"/>
      <c r="H20" s="76"/>
      <c r="I20" s="76"/>
      <c r="J20" s="76"/>
      <c r="K20" s="76"/>
      <c r="L20" s="76"/>
    </row>
    <row r="21" spans="1:12" ht="14.65" customHeight="1" x14ac:dyDescent="0.25">
      <c r="A21" s="41"/>
      <c r="B21" s="66">
        <v>19</v>
      </c>
      <c r="C21" s="25" t="s">
        <v>193</v>
      </c>
      <c r="D21" s="26" t="str">
        <f>IFERROR(D20/1878,"")</f>
        <v/>
      </c>
      <c r="E21" s="14"/>
      <c r="F21" s="76"/>
      <c r="G21" s="76"/>
      <c r="H21" s="76"/>
      <c r="I21" s="76"/>
      <c r="J21" s="76"/>
      <c r="K21" s="76"/>
      <c r="L21" s="76"/>
    </row>
    <row r="22" spans="1:12" ht="14.65" customHeight="1" x14ac:dyDescent="0.25">
      <c r="A22" s="41"/>
      <c r="B22" s="13">
        <v>20</v>
      </c>
      <c r="C22" s="27" t="s">
        <v>194</v>
      </c>
      <c r="D22" s="28" t="str">
        <f>IFERROR(D16/D10/D7,"")</f>
        <v/>
      </c>
      <c r="E22" s="14"/>
      <c r="F22" s="41"/>
      <c r="G22" s="8"/>
      <c r="H22" s="8"/>
      <c r="I22" s="8"/>
      <c r="J22" s="8"/>
      <c r="K22" s="8"/>
      <c r="L22" s="8"/>
    </row>
    <row r="23" spans="1:12" ht="14.65" customHeight="1" x14ac:dyDescent="0.25">
      <c r="A23" s="41"/>
      <c r="B23" s="66">
        <v>21</v>
      </c>
      <c r="C23" s="15" t="s">
        <v>195</v>
      </c>
      <c r="D23" s="69" t="str">
        <f>IFERROR(IF(D22&lt;&gt;"",IF(D22&lt;Lijsten!F3,-0.5,IF(D22&gt;Lijsten!G8,0.5,(D22-INDEX(Lijsten!$F:$K,MATCH(D22,Lijsten!$F:$F,1),6))/INDEX(Lijsten!$F:$K,MATCH(D22,Lijsten!$F:$F,1),5)))*4,""),"")</f>
        <v/>
      </c>
      <c r="E23" s="14"/>
      <c r="F23" s="41" t="s">
        <v>196</v>
      </c>
      <c r="G23" s="8"/>
      <c r="H23" s="8"/>
      <c r="I23" s="8"/>
      <c r="J23" s="8"/>
      <c r="K23" s="8"/>
      <c r="L23" s="8"/>
    </row>
    <row r="24" spans="1:12" x14ac:dyDescent="0.25">
      <c r="A24" s="41"/>
      <c r="B24" s="41"/>
      <c r="C24" s="41"/>
      <c r="D24" s="41"/>
      <c r="E24" s="41"/>
      <c r="F24" s="70" t="s">
        <v>197</v>
      </c>
      <c r="G24" s="41"/>
      <c r="H24" s="41"/>
      <c r="I24" s="41"/>
      <c r="J24" s="41"/>
      <c r="K24" s="41"/>
      <c r="L24" s="41"/>
    </row>
    <row r="25" spans="1:12" ht="15.75" x14ac:dyDescent="0.25">
      <c r="A25" s="41"/>
      <c r="B25" s="31" t="str">
        <f>IFERROR(IF(D22&gt;0,"Intensiteit: '"&amp;INDEX(Lijsten!F:L,MATCH($D$22,Lijsten!F:F,1),3)&amp;"'. Bandbreedte begeleidingsintensiteit: "&amp;INDEX(Lijsten!F:L,MATCH($D$22,Lijsten!F:F,1),4)&amp;".   Tarief: "&amp;TEXT(INDEX(Lijsten!F:L,MATCH(D22,Lijsten!F:F,1),7)," € 00,00")&amp; " per uur","Vul alle grijze velden in om de intensiteitsbepaling te zien."),"Vul alle grijze velden in om de intensiteitsbepaling te zien.")</f>
        <v>Vul alle grijze velden in om de intensiteitsbepaling te zien.</v>
      </c>
      <c r="C25" s="8"/>
      <c r="D25" s="41"/>
      <c r="E25" s="41"/>
      <c r="F25" s="41"/>
      <c r="G25" s="41"/>
      <c r="H25" s="41"/>
      <c r="I25" s="41"/>
      <c r="J25" s="41"/>
      <c r="K25" s="41"/>
      <c r="L25" s="41"/>
    </row>
    <row r="26" spans="1:12" x14ac:dyDescent="0.25">
      <c r="A26" s="41"/>
      <c r="B26" s="41"/>
      <c r="C26" s="41"/>
      <c r="D26" s="41"/>
      <c r="E26" s="41"/>
      <c r="F26" s="41"/>
      <c r="G26" s="41"/>
      <c r="H26" s="41"/>
      <c r="I26" s="41"/>
      <c r="J26" s="41"/>
      <c r="K26" s="41"/>
      <c r="L26" s="41"/>
    </row>
    <row r="27" spans="1:12" x14ac:dyDescent="0.25">
      <c r="A27" s="41"/>
      <c r="B27" s="41"/>
      <c r="C27" s="41"/>
      <c r="D27" s="62"/>
      <c r="E27" s="41"/>
      <c r="F27" s="41"/>
      <c r="G27" s="41"/>
      <c r="H27" s="41"/>
      <c r="I27" s="41"/>
      <c r="J27" s="41"/>
      <c r="K27" s="41"/>
      <c r="L27" s="41"/>
    </row>
    <row r="28" spans="1:12" x14ac:dyDescent="0.25">
      <c r="C28" s="1"/>
    </row>
  </sheetData>
  <sheetProtection algorithmName="SHA-512" hashValue="UMrVTzPgiXbBzJnP9+pXP+YFN2xD9/4ioYD24DmeByBfjqfKDSfVav18R83ObmI5nEbZDRktAa2BAoHttXtWHA==" saltValue="AN07TZXWU3quU3RvUSBkSA==" spinCount="100000" sheet="1" scenarios="1" formatColumns="0"/>
  <mergeCells count="1">
    <mergeCell ref="F20:L21"/>
  </mergeCells>
  <conditionalFormatting sqref="D4:D6 D8:D10 D14 D16:D18">
    <cfRule type="expression" dxfId="29" priority="3">
      <formula>D4=""</formula>
    </cfRule>
  </conditionalFormatting>
  <conditionalFormatting sqref="D20:D21">
    <cfRule type="expression" dxfId="28" priority="2">
      <formula>AND($D$14&gt;0,$D$16&gt;0,$D$18&gt;0,$D$20&gt;0)</formula>
    </cfRule>
  </conditionalFormatting>
  <conditionalFormatting sqref="F20:L21">
    <cfRule type="expression" dxfId="27" priority="1">
      <formula>COUNTA($D$16:$D$17,$D$14)=3</formula>
    </cfRule>
  </conditionalFormatting>
  <dataValidations count="2">
    <dataValidation type="list" allowBlank="1" showInputMessage="1" showErrorMessage="1" sqref="D6" xr:uid="{9099CE7A-E8F9-4A70-9BDF-A45193D6B3CF}">
      <formula1>bez</formula1>
    </dataValidation>
    <dataValidation allowBlank="1" showInputMessage="1" showErrorMessage="1" sqref="D9" xr:uid="{400EF742-0372-4E4D-8AD7-76976F1159AC}"/>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B7D92-3E51-45E5-BE18-65DABA125922}">
  <sheetPr codeName="Blad17">
    <pageSetUpPr fitToPage="1"/>
  </sheetPr>
  <dimension ref="A1:L28"/>
  <sheetViews>
    <sheetView showGridLines="0" showRowColHeaders="0" showZeros="0" zoomScaleNormal="100" workbookViewId="0"/>
  </sheetViews>
  <sheetFormatPr defaultColWidth="9.140625" defaultRowHeight="15" x14ac:dyDescent="0.25"/>
  <cols>
    <col min="1" max="1" width="3" customWidth="1"/>
    <col min="2" max="2" width="4" customWidth="1"/>
    <col min="3" max="3" width="87.85546875" customWidth="1"/>
    <col min="4" max="4" width="23.5703125" customWidth="1"/>
    <col min="5" max="5" width="3.42578125" customWidth="1"/>
    <col min="6" max="6" width="7.7109375" customWidth="1"/>
  </cols>
  <sheetData>
    <row r="1" spans="1:12" x14ac:dyDescent="0.25">
      <c r="A1" s="41"/>
      <c r="B1" s="41"/>
      <c r="C1" s="41"/>
      <c r="D1" s="41"/>
      <c r="E1" s="41"/>
      <c r="F1" s="41"/>
      <c r="G1" s="41"/>
      <c r="H1" s="41"/>
      <c r="I1" s="41"/>
      <c r="J1" s="41"/>
      <c r="K1" s="41"/>
      <c r="L1" s="41"/>
    </row>
    <row r="2" spans="1:12" x14ac:dyDescent="0.25">
      <c r="A2" s="41"/>
      <c r="B2" s="41"/>
      <c r="C2" s="41"/>
      <c r="D2" s="41"/>
      <c r="E2" s="41"/>
      <c r="F2" s="41"/>
      <c r="G2" s="41"/>
      <c r="H2" s="41"/>
      <c r="I2" s="41"/>
      <c r="J2" s="41"/>
      <c r="K2" s="41"/>
      <c r="L2" s="41"/>
    </row>
    <row r="3" spans="1:12" ht="15.75" x14ac:dyDescent="0.25">
      <c r="A3" s="41"/>
      <c r="B3" s="66"/>
      <c r="C3" s="29" t="s">
        <v>165</v>
      </c>
      <c r="D3" s="30" t="s">
        <v>166</v>
      </c>
      <c r="E3" s="14"/>
      <c r="F3" s="41"/>
      <c r="G3" s="41"/>
      <c r="H3" s="41"/>
      <c r="I3" s="41"/>
      <c r="J3" s="41"/>
      <c r="K3" s="41"/>
      <c r="L3" s="41"/>
    </row>
    <row r="4" spans="1:12" ht="14.65" customHeight="1" x14ac:dyDescent="0.25">
      <c r="A4" s="41"/>
      <c r="B4" s="66">
        <v>1</v>
      </c>
      <c r="C4" s="15" t="s">
        <v>167</v>
      </c>
      <c r="D4" s="16"/>
      <c r="E4" s="14"/>
      <c r="F4" s="41" t="s">
        <v>168</v>
      </c>
      <c r="G4" s="41"/>
      <c r="H4" s="41"/>
      <c r="I4" s="41"/>
      <c r="J4" s="41"/>
      <c r="K4" s="41"/>
      <c r="L4" s="41"/>
    </row>
    <row r="5" spans="1:12" ht="14.65" customHeight="1" x14ac:dyDescent="0.25">
      <c r="A5" s="41"/>
      <c r="B5" s="66">
        <v>2</v>
      </c>
      <c r="C5" s="15" t="s">
        <v>169</v>
      </c>
      <c r="D5" s="17"/>
      <c r="E5" s="14"/>
      <c r="F5" s="41" t="s">
        <v>170</v>
      </c>
      <c r="G5" s="41"/>
      <c r="H5" s="41"/>
      <c r="I5" s="41"/>
      <c r="J5" s="41"/>
      <c r="K5" s="41"/>
      <c r="L5" s="41"/>
    </row>
    <row r="6" spans="1:12" ht="14.65" customHeight="1" x14ac:dyDescent="0.25">
      <c r="A6" s="41"/>
      <c r="B6" s="66">
        <v>3</v>
      </c>
      <c r="C6" s="15" t="s">
        <v>171</v>
      </c>
      <c r="D6" s="18"/>
      <c r="E6" s="14"/>
      <c r="F6" s="41" t="s">
        <v>172</v>
      </c>
      <c r="G6" s="41"/>
      <c r="H6" s="41"/>
      <c r="I6" s="41"/>
      <c r="J6" s="41"/>
      <c r="K6" s="41"/>
      <c r="L6" s="41"/>
    </row>
    <row r="7" spans="1:12" ht="14.65" customHeight="1" x14ac:dyDescent="0.25">
      <c r="A7" s="41"/>
      <c r="B7" s="66">
        <v>5</v>
      </c>
      <c r="C7" s="15" t="s">
        <v>173</v>
      </c>
      <c r="D7" s="19">
        <f>D6*92.5%</f>
        <v>0</v>
      </c>
      <c r="E7" s="14"/>
      <c r="F7" s="41" t="s">
        <v>174</v>
      </c>
      <c r="G7" s="41"/>
      <c r="H7" s="41"/>
      <c r="I7" s="41"/>
      <c r="J7" s="41"/>
      <c r="K7" s="41"/>
      <c r="L7" s="41"/>
    </row>
    <row r="8" spans="1:12" ht="14.65" customHeight="1" x14ac:dyDescent="0.25">
      <c r="A8" s="41"/>
      <c r="B8" s="66">
        <v>6</v>
      </c>
      <c r="C8" s="15" t="s">
        <v>175</v>
      </c>
      <c r="D8" s="18"/>
      <c r="E8" s="14"/>
      <c r="F8" s="41"/>
      <c r="G8" s="41"/>
      <c r="H8" s="41"/>
      <c r="I8" s="41"/>
      <c r="J8" s="41"/>
      <c r="K8" s="41"/>
      <c r="L8" s="41"/>
    </row>
    <row r="9" spans="1:12" ht="14.65" customHeight="1" x14ac:dyDescent="0.25">
      <c r="A9" s="41"/>
      <c r="B9" s="66">
        <v>7</v>
      </c>
      <c r="C9" s="15" t="s">
        <v>176</v>
      </c>
      <c r="D9" s="18"/>
      <c r="E9" s="14"/>
      <c r="F9" s="67" t="s">
        <v>177</v>
      </c>
      <c r="G9" s="41"/>
      <c r="H9" s="41"/>
      <c r="I9" s="41"/>
      <c r="J9" s="41"/>
      <c r="K9" s="41"/>
      <c r="L9" s="41"/>
    </row>
    <row r="10" spans="1:12" ht="14.65" customHeight="1" x14ac:dyDescent="0.25">
      <c r="A10" s="41"/>
      <c r="B10" s="66">
        <v>8</v>
      </c>
      <c r="C10" s="15" t="s">
        <v>178</v>
      </c>
      <c r="D10" s="20"/>
      <c r="E10" s="68" t="s">
        <v>179</v>
      </c>
      <c r="F10" s="8" t="s">
        <v>180</v>
      </c>
      <c r="G10" s="41"/>
      <c r="H10" s="41"/>
      <c r="I10" s="41"/>
      <c r="J10" s="41"/>
      <c r="K10" s="41"/>
      <c r="L10" s="41"/>
    </row>
    <row r="11" spans="1:12" ht="14.65" customHeight="1" x14ac:dyDescent="0.25">
      <c r="A11" s="41"/>
      <c r="B11" s="66">
        <v>9</v>
      </c>
      <c r="C11" s="15" t="s">
        <v>181</v>
      </c>
      <c r="D11" s="21">
        <f>D10*D7</f>
        <v>0</v>
      </c>
      <c r="E11" s="14"/>
      <c r="F11" s="41"/>
      <c r="G11" s="41"/>
      <c r="H11" s="41"/>
      <c r="I11" s="41"/>
      <c r="J11" s="41"/>
      <c r="K11" s="41"/>
      <c r="L11" s="41"/>
    </row>
    <row r="12" spans="1:12" ht="14.65" customHeight="1" x14ac:dyDescent="0.25">
      <c r="A12" s="41"/>
      <c r="B12" s="66">
        <v>10</v>
      </c>
      <c r="C12" s="15" t="s">
        <v>182</v>
      </c>
      <c r="D12" s="22">
        <f>IFERROR(D10/D9,0)</f>
        <v>0</v>
      </c>
      <c r="E12" s="14"/>
      <c r="F12" s="41"/>
      <c r="G12" s="41"/>
      <c r="H12" s="41"/>
      <c r="I12" s="41"/>
      <c r="J12" s="41"/>
      <c r="K12" s="41"/>
      <c r="L12" s="41"/>
    </row>
    <row r="13" spans="1:12" ht="14.65" customHeight="1" x14ac:dyDescent="0.25">
      <c r="A13" s="41"/>
      <c r="B13" s="66">
        <v>11</v>
      </c>
      <c r="C13" s="15" t="s">
        <v>183</v>
      </c>
      <c r="D13" s="23">
        <f>IFERROR((D10/D9*D8),0)</f>
        <v>0</v>
      </c>
      <c r="E13" s="14"/>
      <c r="F13" s="41"/>
      <c r="G13" s="41"/>
      <c r="H13" s="41"/>
      <c r="I13" s="41"/>
      <c r="J13" s="41"/>
      <c r="K13" s="41"/>
      <c r="L13" s="41"/>
    </row>
    <row r="14" spans="1:12" ht="14.65" customHeight="1" x14ac:dyDescent="0.25">
      <c r="A14" s="41"/>
      <c r="B14" s="66">
        <v>12</v>
      </c>
      <c r="C14" s="15" t="s">
        <v>184</v>
      </c>
      <c r="D14" s="18"/>
      <c r="E14" s="14"/>
      <c r="F14" s="41" t="s">
        <v>185</v>
      </c>
      <c r="G14" s="41"/>
      <c r="H14" s="41"/>
      <c r="I14" s="41"/>
      <c r="J14" s="41"/>
      <c r="K14" s="41"/>
      <c r="L14" s="41"/>
    </row>
    <row r="15" spans="1:12" ht="14.65" customHeight="1" x14ac:dyDescent="0.25">
      <c r="A15" s="41"/>
      <c r="B15" s="66">
        <v>13</v>
      </c>
      <c r="C15" s="15" t="s">
        <v>186</v>
      </c>
      <c r="D15" s="21">
        <f>D14*(365/7)*36</f>
        <v>0</v>
      </c>
      <c r="E15" s="14"/>
      <c r="F15" s="41"/>
      <c r="G15" s="41"/>
      <c r="H15" s="41"/>
      <c r="I15" s="41"/>
      <c r="J15" s="41"/>
      <c r="K15" s="41"/>
      <c r="L15" s="41"/>
    </row>
    <row r="16" spans="1:12" ht="14.65" customHeight="1" x14ac:dyDescent="0.25">
      <c r="A16" s="41"/>
      <c r="B16" s="66">
        <v>14</v>
      </c>
      <c r="C16" s="15" t="str">
        <f>"Netto roosteruren groepsbegeleiders op de groep TIJDENS de "&amp;TEXT(D10,"#.###")&amp;" openingsuren per jaar"</f>
        <v>Netto roosteruren groepsbegeleiders op de groep TIJDENS de  openingsuren per jaar</v>
      </c>
      <c r="D16" s="20"/>
      <c r="E16" s="68" t="s">
        <v>179</v>
      </c>
      <c r="F16" s="41" t="s">
        <v>187</v>
      </c>
      <c r="G16" s="41"/>
      <c r="H16" s="41"/>
      <c r="I16" s="41"/>
      <c r="J16" s="41"/>
      <c r="K16" s="41"/>
      <c r="L16" s="41"/>
    </row>
    <row r="17" spans="1:12" ht="14.65" customHeight="1" x14ac:dyDescent="0.25">
      <c r="A17" s="41"/>
      <c r="B17" s="66">
        <v>15</v>
      </c>
      <c r="C17" s="15" t="s">
        <v>188</v>
      </c>
      <c r="D17" s="24"/>
      <c r="E17" s="14"/>
      <c r="F17" s="41" t="s">
        <v>189</v>
      </c>
      <c r="G17" s="41"/>
      <c r="H17" s="41"/>
      <c r="I17" s="41"/>
      <c r="J17" s="41"/>
      <c r="K17" s="41"/>
      <c r="L17" s="41"/>
    </row>
    <row r="18" spans="1:12" ht="14.65" customHeight="1" x14ac:dyDescent="0.25">
      <c r="A18" s="41"/>
      <c r="B18" s="66">
        <v>16</v>
      </c>
      <c r="C18" s="15" t="s">
        <v>190</v>
      </c>
      <c r="D18" s="21">
        <f>D17*D13</f>
        <v>0</v>
      </c>
      <c r="E18" s="14"/>
      <c r="F18" s="41"/>
      <c r="G18" s="41"/>
      <c r="H18" s="41"/>
      <c r="I18" s="41"/>
      <c r="J18" s="41"/>
      <c r="K18" s="41"/>
      <c r="L18" s="41"/>
    </row>
    <row r="19" spans="1:12" ht="14.65" customHeight="1" x14ac:dyDescent="0.25">
      <c r="A19" s="41"/>
      <c r="B19" s="66">
        <v>17</v>
      </c>
      <c r="C19" s="15" t="s">
        <v>191</v>
      </c>
      <c r="D19" s="21" t="str">
        <f>IF(COUNTA(D16:D17)=2,D15-D16-D17,"")</f>
        <v/>
      </c>
      <c r="E19" s="14"/>
      <c r="F19" s="41"/>
      <c r="G19" s="41"/>
      <c r="H19" s="41"/>
      <c r="I19" s="41"/>
      <c r="J19" s="41"/>
      <c r="K19" s="41"/>
      <c r="L19" s="41"/>
    </row>
    <row r="20" spans="1:12" ht="14.65" customHeight="1" x14ac:dyDescent="0.25">
      <c r="A20" s="41"/>
      <c r="B20" s="66">
        <v>18</v>
      </c>
      <c r="C20" s="25" t="s">
        <v>192</v>
      </c>
      <c r="D20" s="21" t="str">
        <f>IFERROR((D16+D18)/D14,"")</f>
        <v/>
      </c>
      <c r="E20" s="14"/>
      <c r="F20" s="76" t="str">
        <f>IF(COUNTA(D16:D17,D14)=3," check: kloppen deze twee oranje waarden met jullie administratie?","")</f>
        <v/>
      </c>
      <c r="G20" s="76"/>
      <c r="H20" s="76"/>
      <c r="I20" s="76"/>
      <c r="J20" s="76"/>
      <c r="K20" s="76"/>
      <c r="L20" s="76"/>
    </row>
    <row r="21" spans="1:12" ht="14.65" customHeight="1" x14ac:dyDescent="0.25">
      <c r="A21" s="41"/>
      <c r="B21" s="66">
        <v>19</v>
      </c>
      <c r="C21" s="25" t="s">
        <v>193</v>
      </c>
      <c r="D21" s="26" t="str">
        <f>IFERROR(D20/1878,"")</f>
        <v/>
      </c>
      <c r="E21" s="14"/>
      <c r="F21" s="76"/>
      <c r="G21" s="76"/>
      <c r="H21" s="76"/>
      <c r="I21" s="76"/>
      <c r="J21" s="76"/>
      <c r="K21" s="76"/>
      <c r="L21" s="76"/>
    </row>
    <row r="22" spans="1:12" ht="14.65" customHeight="1" x14ac:dyDescent="0.25">
      <c r="A22" s="41"/>
      <c r="B22" s="13">
        <v>20</v>
      </c>
      <c r="C22" s="27" t="s">
        <v>194</v>
      </c>
      <c r="D22" s="28" t="str">
        <f>IFERROR(D16/D10/D7,"")</f>
        <v/>
      </c>
      <c r="E22" s="14"/>
      <c r="F22" s="41"/>
      <c r="G22" s="8"/>
      <c r="H22" s="8"/>
      <c r="I22" s="8"/>
      <c r="J22" s="8"/>
      <c r="K22" s="8"/>
      <c r="L22" s="8"/>
    </row>
    <row r="23" spans="1:12" ht="14.65" customHeight="1" x14ac:dyDescent="0.25">
      <c r="A23" s="41"/>
      <c r="B23" s="66">
        <v>21</v>
      </c>
      <c r="C23" s="15" t="s">
        <v>195</v>
      </c>
      <c r="D23" s="69" t="str">
        <f>IFERROR(IF(D22&lt;&gt;"",IF(D22&lt;Lijsten!F3,-0.5,IF(D22&gt;Lijsten!G8,0.5,(D22-INDEX(Lijsten!$F:$K,MATCH(D22,Lijsten!$F:$F,1),6))/INDEX(Lijsten!$F:$K,MATCH(D22,Lijsten!$F:$F,1),5)))*4,""),"")</f>
        <v/>
      </c>
      <c r="E23" s="14"/>
      <c r="F23" s="41" t="s">
        <v>196</v>
      </c>
      <c r="G23" s="8"/>
      <c r="H23" s="8"/>
      <c r="I23" s="8"/>
      <c r="J23" s="8"/>
      <c r="K23" s="8"/>
      <c r="L23" s="8"/>
    </row>
    <row r="24" spans="1:12" x14ac:dyDescent="0.25">
      <c r="A24" s="41"/>
      <c r="B24" s="41"/>
      <c r="C24" s="41"/>
      <c r="D24" s="41"/>
      <c r="E24" s="41"/>
      <c r="F24" s="70" t="s">
        <v>197</v>
      </c>
      <c r="G24" s="41"/>
      <c r="H24" s="41"/>
      <c r="I24" s="41"/>
      <c r="J24" s="41"/>
      <c r="K24" s="41"/>
      <c r="L24" s="41"/>
    </row>
    <row r="25" spans="1:12" ht="15.75" x14ac:dyDescent="0.25">
      <c r="A25" s="41"/>
      <c r="B25" s="31" t="str">
        <f>IFERROR(IF(D22&gt;0,"Intensiteit: '"&amp;INDEX(Lijsten!F:L,MATCH($D$22,Lijsten!F:F,1),3)&amp;"'. Bandbreedte begeleidingsintensiteit: "&amp;INDEX(Lijsten!F:L,MATCH($D$22,Lijsten!F:F,1),4)&amp;".   Tarief: "&amp;TEXT(INDEX(Lijsten!F:L,MATCH(D22,Lijsten!F:F,1),7)," € 00,00")&amp; " per uur","Vul alle grijze velden in om de intensiteitsbepaling te zien."),"Vul alle grijze velden in om de intensiteitsbepaling te zien.")</f>
        <v>Vul alle grijze velden in om de intensiteitsbepaling te zien.</v>
      </c>
      <c r="C25" s="8"/>
      <c r="D25" s="41"/>
      <c r="E25" s="41"/>
      <c r="F25" s="41"/>
      <c r="G25" s="41"/>
      <c r="H25" s="41"/>
      <c r="I25" s="41"/>
      <c r="J25" s="41"/>
      <c r="K25" s="41"/>
      <c r="L25" s="41"/>
    </row>
    <row r="26" spans="1:12" x14ac:dyDescent="0.25">
      <c r="A26" s="41"/>
      <c r="B26" s="41"/>
      <c r="C26" s="41"/>
      <c r="D26" s="41"/>
      <c r="E26" s="41"/>
      <c r="F26" s="41"/>
      <c r="G26" s="41"/>
      <c r="H26" s="41"/>
      <c r="I26" s="41"/>
      <c r="J26" s="41"/>
      <c r="K26" s="41"/>
      <c r="L26" s="41"/>
    </row>
    <row r="27" spans="1:12" x14ac:dyDescent="0.25">
      <c r="A27" s="41"/>
      <c r="B27" s="41"/>
      <c r="C27" s="41"/>
      <c r="D27" s="62"/>
      <c r="E27" s="41"/>
      <c r="F27" s="41"/>
      <c r="G27" s="41"/>
      <c r="H27" s="41"/>
      <c r="I27" s="41"/>
      <c r="J27" s="41"/>
      <c r="K27" s="41"/>
      <c r="L27" s="41"/>
    </row>
    <row r="28" spans="1:12" x14ac:dyDescent="0.25">
      <c r="C28" s="1"/>
    </row>
  </sheetData>
  <sheetProtection algorithmName="SHA-512" hashValue="5c6I9cHw3HtNX06VszYQkc+rCz52vHfyV6hHCXFFk27wTsdkyODGaC42gytdwX/ycotUcjSBaFrlpJN/BBY37A==" saltValue="yB+yh9+PY/7tGAOgyFIwhg==" spinCount="100000" sheet="1" scenarios="1" formatColumns="0"/>
  <mergeCells count="1">
    <mergeCell ref="F20:L21"/>
  </mergeCells>
  <conditionalFormatting sqref="D4:D6 D8:D10 D14 D16:D18">
    <cfRule type="expression" dxfId="26" priority="3">
      <formula>D4=""</formula>
    </cfRule>
  </conditionalFormatting>
  <conditionalFormatting sqref="D20:D21">
    <cfRule type="expression" dxfId="25" priority="2">
      <formula>AND($D$14&gt;0,$D$16&gt;0,$D$18&gt;0,$D$20&gt;0)</formula>
    </cfRule>
  </conditionalFormatting>
  <conditionalFormatting sqref="F20:L21">
    <cfRule type="expression" dxfId="24" priority="1">
      <formula>COUNTA($D$16:$D$17,$D$14)=3</formula>
    </cfRule>
  </conditionalFormatting>
  <dataValidations count="2">
    <dataValidation type="list" allowBlank="1" showInputMessage="1" showErrorMessage="1" sqref="D6" xr:uid="{E5B432B3-DCA2-46BD-BB93-205530D1C5DD}">
      <formula1>bez</formula1>
    </dataValidation>
    <dataValidation allowBlank="1" showInputMessage="1" showErrorMessage="1" sqref="D9" xr:uid="{AA7E0308-4E82-4AD5-A979-871C0E980C8C}"/>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ED07E-2A8E-4DBB-9F10-2A35BF1335AB}">
  <sheetPr codeName="Blad18">
    <pageSetUpPr fitToPage="1"/>
  </sheetPr>
  <dimension ref="A1:L28"/>
  <sheetViews>
    <sheetView showGridLines="0" showRowColHeaders="0" showZeros="0" zoomScaleNormal="100" workbookViewId="0"/>
  </sheetViews>
  <sheetFormatPr defaultColWidth="9.140625" defaultRowHeight="15" x14ac:dyDescent="0.25"/>
  <cols>
    <col min="1" max="1" width="3" customWidth="1"/>
    <col min="2" max="2" width="4" customWidth="1"/>
    <col min="3" max="3" width="87.85546875" customWidth="1"/>
    <col min="4" max="4" width="23.5703125" customWidth="1"/>
    <col min="5" max="5" width="3.42578125" customWidth="1"/>
    <col min="6" max="6" width="7.7109375" customWidth="1"/>
  </cols>
  <sheetData>
    <row r="1" spans="1:12" x14ac:dyDescent="0.25">
      <c r="A1" s="41"/>
      <c r="B1" s="41"/>
      <c r="C1" s="41"/>
      <c r="D1" s="41"/>
      <c r="E1" s="41"/>
      <c r="F1" s="41"/>
      <c r="G1" s="41"/>
      <c r="H1" s="41"/>
      <c r="I1" s="41"/>
      <c r="J1" s="41"/>
      <c r="K1" s="41"/>
      <c r="L1" s="41"/>
    </row>
    <row r="2" spans="1:12" x14ac:dyDescent="0.25">
      <c r="A2" s="41"/>
      <c r="B2" s="41"/>
      <c r="C2" s="41"/>
      <c r="D2" s="41"/>
      <c r="E2" s="41"/>
      <c r="F2" s="41"/>
      <c r="G2" s="41"/>
      <c r="H2" s="41"/>
      <c r="I2" s="41"/>
      <c r="J2" s="41"/>
      <c r="K2" s="41"/>
      <c r="L2" s="41"/>
    </row>
    <row r="3" spans="1:12" ht="15.75" x14ac:dyDescent="0.25">
      <c r="A3" s="41"/>
      <c r="B3" s="66"/>
      <c r="C3" s="29" t="s">
        <v>165</v>
      </c>
      <c r="D3" s="30" t="s">
        <v>166</v>
      </c>
      <c r="E3" s="14"/>
      <c r="F3" s="41"/>
      <c r="G3" s="41"/>
      <c r="H3" s="41"/>
      <c r="I3" s="41"/>
      <c r="J3" s="41"/>
      <c r="K3" s="41"/>
      <c r="L3" s="41"/>
    </row>
    <row r="4" spans="1:12" ht="14.65" customHeight="1" x14ac:dyDescent="0.25">
      <c r="A4" s="41"/>
      <c r="B4" s="66">
        <v>1</v>
      </c>
      <c r="C4" s="15" t="s">
        <v>167</v>
      </c>
      <c r="D4" s="16"/>
      <c r="E4" s="14"/>
      <c r="F4" s="41" t="s">
        <v>168</v>
      </c>
      <c r="G4" s="41"/>
      <c r="H4" s="41"/>
      <c r="I4" s="41"/>
      <c r="J4" s="41"/>
      <c r="K4" s="41"/>
      <c r="L4" s="41"/>
    </row>
    <row r="5" spans="1:12" ht="14.65" customHeight="1" x14ac:dyDescent="0.25">
      <c r="A5" s="41"/>
      <c r="B5" s="66">
        <v>2</v>
      </c>
      <c r="C5" s="15" t="s">
        <v>169</v>
      </c>
      <c r="D5" s="17"/>
      <c r="E5" s="14"/>
      <c r="F5" s="41" t="s">
        <v>170</v>
      </c>
      <c r="G5" s="41"/>
      <c r="H5" s="41"/>
      <c r="I5" s="41"/>
      <c r="J5" s="41"/>
      <c r="K5" s="41"/>
      <c r="L5" s="41"/>
    </row>
    <row r="6" spans="1:12" ht="14.65" customHeight="1" x14ac:dyDescent="0.25">
      <c r="A6" s="41"/>
      <c r="B6" s="66">
        <v>3</v>
      </c>
      <c r="C6" s="15" t="s">
        <v>171</v>
      </c>
      <c r="D6" s="18"/>
      <c r="E6" s="14"/>
      <c r="F6" s="41" t="s">
        <v>172</v>
      </c>
      <c r="G6" s="41"/>
      <c r="H6" s="41"/>
      <c r="I6" s="41"/>
      <c r="J6" s="41"/>
      <c r="K6" s="41"/>
      <c r="L6" s="41"/>
    </row>
    <row r="7" spans="1:12" ht="14.65" customHeight="1" x14ac:dyDescent="0.25">
      <c r="A7" s="41"/>
      <c r="B7" s="66">
        <v>5</v>
      </c>
      <c r="C7" s="15" t="s">
        <v>173</v>
      </c>
      <c r="D7" s="19">
        <f>D6*92.5%</f>
        <v>0</v>
      </c>
      <c r="E7" s="14"/>
      <c r="F7" s="41" t="s">
        <v>174</v>
      </c>
      <c r="G7" s="41"/>
      <c r="H7" s="41"/>
      <c r="I7" s="41"/>
      <c r="J7" s="41"/>
      <c r="K7" s="41"/>
      <c r="L7" s="41"/>
    </row>
    <row r="8" spans="1:12" ht="14.65" customHeight="1" x14ac:dyDescent="0.25">
      <c r="A8" s="41"/>
      <c r="B8" s="66">
        <v>6</v>
      </c>
      <c r="C8" s="15" t="s">
        <v>175</v>
      </c>
      <c r="D8" s="18"/>
      <c r="E8" s="14"/>
      <c r="F8" s="41"/>
      <c r="G8" s="41"/>
      <c r="H8" s="41"/>
      <c r="I8" s="41"/>
      <c r="J8" s="41"/>
      <c r="K8" s="41"/>
      <c r="L8" s="41"/>
    </row>
    <row r="9" spans="1:12" ht="14.65" customHeight="1" x14ac:dyDescent="0.25">
      <c r="A9" s="41"/>
      <c r="B9" s="66">
        <v>7</v>
      </c>
      <c r="C9" s="15" t="s">
        <v>176</v>
      </c>
      <c r="D9" s="18"/>
      <c r="E9" s="14"/>
      <c r="F9" s="67" t="s">
        <v>177</v>
      </c>
      <c r="G9" s="41"/>
      <c r="H9" s="41"/>
      <c r="I9" s="41"/>
      <c r="J9" s="41"/>
      <c r="K9" s="41"/>
      <c r="L9" s="41"/>
    </row>
    <row r="10" spans="1:12" ht="14.65" customHeight="1" x14ac:dyDescent="0.25">
      <c r="A10" s="41"/>
      <c r="B10" s="66">
        <v>8</v>
      </c>
      <c r="C10" s="15" t="s">
        <v>178</v>
      </c>
      <c r="D10" s="20"/>
      <c r="E10" s="68" t="s">
        <v>179</v>
      </c>
      <c r="F10" s="8" t="s">
        <v>180</v>
      </c>
      <c r="G10" s="41"/>
      <c r="H10" s="41"/>
      <c r="I10" s="41"/>
      <c r="J10" s="41"/>
      <c r="K10" s="41"/>
      <c r="L10" s="41"/>
    </row>
    <row r="11" spans="1:12" ht="14.65" customHeight="1" x14ac:dyDescent="0.25">
      <c r="A11" s="41"/>
      <c r="B11" s="66">
        <v>9</v>
      </c>
      <c r="C11" s="15" t="s">
        <v>181</v>
      </c>
      <c r="D11" s="21">
        <f>D10*D7</f>
        <v>0</v>
      </c>
      <c r="E11" s="14"/>
      <c r="F11" s="41"/>
      <c r="G11" s="41"/>
      <c r="H11" s="41"/>
      <c r="I11" s="41"/>
      <c r="J11" s="41"/>
      <c r="K11" s="41"/>
      <c r="L11" s="41"/>
    </row>
    <row r="12" spans="1:12" ht="14.65" customHeight="1" x14ac:dyDescent="0.25">
      <c r="A12" s="41"/>
      <c r="B12" s="66">
        <v>10</v>
      </c>
      <c r="C12" s="15" t="s">
        <v>182</v>
      </c>
      <c r="D12" s="22">
        <f>IFERROR(D10/D9,0)</f>
        <v>0</v>
      </c>
      <c r="E12" s="14"/>
      <c r="F12" s="41"/>
      <c r="G12" s="41"/>
      <c r="H12" s="41"/>
      <c r="I12" s="41"/>
      <c r="J12" s="41"/>
      <c r="K12" s="41"/>
      <c r="L12" s="41"/>
    </row>
    <row r="13" spans="1:12" ht="14.65" customHeight="1" x14ac:dyDescent="0.25">
      <c r="A13" s="41"/>
      <c r="B13" s="66">
        <v>11</v>
      </c>
      <c r="C13" s="15" t="s">
        <v>183</v>
      </c>
      <c r="D13" s="23">
        <f>IFERROR((D10/D9*D8),0)</f>
        <v>0</v>
      </c>
      <c r="E13" s="14"/>
      <c r="F13" s="41"/>
      <c r="G13" s="41"/>
      <c r="H13" s="41"/>
      <c r="I13" s="41"/>
      <c r="J13" s="41"/>
      <c r="K13" s="41"/>
      <c r="L13" s="41"/>
    </row>
    <row r="14" spans="1:12" ht="14.65" customHeight="1" x14ac:dyDescent="0.25">
      <c r="A14" s="41"/>
      <c r="B14" s="66">
        <v>12</v>
      </c>
      <c r="C14" s="15" t="s">
        <v>184</v>
      </c>
      <c r="D14" s="18"/>
      <c r="E14" s="14"/>
      <c r="F14" s="41" t="s">
        <v>185</v>
      </c>
      <c r="G14" s="41"/>
      <c r="H14" s="41"/>
      <c r="I14" s="41"/>
      <c r="J14" s="41"/>
      <c r="K14" s="41"/>
      <c r="L14" s="41"/>
    </row>
    <row r="15" spans="1:12" ht="14.65" customHeight="1" x14ac:dyDescent="0.25">
      <c r="A15" s="41"/>
      <c r="B15" s="66">
        <v>13</v>
      </c>
      <c r="C15" s="15" t="s">
        <v>186</v>
      </c>
      <c r="D15" s="21">
        <f>D14*(365/7)*36</f>
        <v>0</v>
      </c>
      <c r="E15" s="14"/>
      <c r="F15" s="41"/>
      <c r="G15" s="41"/>
      <c r="H15" s="41"/>
      <c r="I15" s="41"/>
      <c r="J15" s="41"/>
      <c r="K15" s="41"/>
      <c r="L15" s="41"/>
    </row>
    <row r="16" spans="1:12" ht="14.65" customHeight="1" x14ac:dyDescent="0.25">
      <c r="A16" s="41"/>
      <c r="B16" s="66">
        <v>14</v>
      </c>
      <c r="C16" s="15" t="str">
        <f>"Netto roosteruren groepsbegeleiders op de groep TIJDENS de "&amp;TEXT(D10,"#.###")&amp;" openingsuren per jaar"</f>
        <v>Netto roosteruren groepsbegeleiders op de groep TIJDENS de  openingsuren per jaar</v>
      </c>
      <c r="D16" s="20"/>
      <c r="E16" s="68" t="s">
        <v>179</v>
      </c>
      <c r="F16" s="41" t="s">
        <v>187</v>
      </c>
      <c r="G16" s="41"/>
      <c r="H16" s="41"/>
      <c r="I16" s="41"/>
      <c r="J16" s="41"/>
      <c r="K16" s="41"/>
      <c r="L16" s="41"/>
    </row>
    <row r="17" spans="1:12" ht="14.65" customHeight="1" x14ac:dyDescent="0.25">
      <c r="A17" s="41"/>
      <c r="B17" s="66">
        <v>15</v>
      </c>
      <c r="C17" s="15" t="s">
        <v>188</v>
      </c>
      <c r="D17" s="24"/>
      <c r="E17" s="14"/>
      <c r="F17" s="41" t="s">
        <v>189</v>
      </c>
      <c r="G17" s="41"/>
      <c r="H17" s="41"/>
      <c r="I17" s="41"/>
      <c r="J17" s="41"/>
      <c r="K17" s="41"/>
      <c r="L17" s="41"/>
    </row>
    <row r="18" spans="1:12" ht="14.65" customHeight="1" x14ac:dyDescent="0.25">
      <c r="A18" s="41"/>
      <c r="B18" s="66">
        <v>16</v>
      </c>
      <c r="C18" s="15" t="s">
        <v>190</v>
      </c>
      <c r="D18" s="21">
        <f>D17*D13</f>
        <v>0</v>
      </c>
      <c r="E18" s="14"/>
      <c r="F18" s="41"/>
      <c r="G18" s="41"/>
      <c r="H18" s="41"/>
      <c r="I18" s="41"/>
      <c r="J18" s="41"/>
      <c r="K18" s="41"/>
      <c r="L18" s="41"/>
    </row>
    <row r="19" spans="1:12" ht="14.65" customHeight="1" x14ac:dyDescent="0.25">
      <c r="A19" s="41"/>
      <c r="B19" s="66">
        <v>17</v>
      </c>
      <c r="C19" s="15" t="s">
        <v>191</v>
      </c>
      <c r="D19" s="21" t="str">
        <f>IF(COUNTA(D16:D17)=2,D15-D16-D17,"")</f>
        <v/>
      </c>
      <c r="E19" s="14"/>
      <c r="F19" s="41"/>
      <c r="G19" s="41"/>
      <c r="H19" s="41"/>
      <c r="I19" s="41"/>
      <c r="J19" s="41"/>
      <c r="K19" s="41"/>
      <c r="L19" s="41"/>
    </row>
    <row r="20" spans="1:12" ht="14.65" customHeight="1" x14ac:dyDescent="0.25">
      <c r="A20" s="41"/>
      <c r="B20" s="66">
        <v>18</v>
      </c>
      <c r="C20" s="25" t="s">
        <v>192</v>
      </c>
      <c r="D20" s="21" t="str">
        <f>IFERROR((D16+D18)/D14,"")</f>
        <v/>
      </c>
      <c r="E20" s="14"/>
      <c r="F20" s="76" t="str">
        <f>IF(COUNTA(D16:D17,D14)=3," check: kloppen deze twee oranje waarden met jullie administratie?","")</f>
        <v/>
      </c>
      <c r="G20" s="76"/>
      <c r="H20" s="76"/>
      <c r="I20" s="76"/>
      <c r="J20" s="76"/>
      <c r="K20" s="76"/>
      <c r="L20" s="76"/>
    </row>
    <row r="21" spans="1:12" ht="14.65" customHeight="1" x14ac:dyDescent="0.25">
      <c r="A21" s="41"/>
      <c r="B21" s="66">
        <v>19</v>
      </c>
      <c r="C21" s="25" t="s">
        <v>193</v>
      </c>
      <c r="D21" s="26" t="str">
        <f>IFERROR(D20/1878,"")</f>
        <v/>
      </c>
      <c r="E21" s="14"/>
      <c r="F21" s="76"/>
      <c r="G21" s="76"/>
      <c r="H21" s="76"/>
      <c r="I21" s="76"/>
      <c r="J21" s="76"/>
      <c r="K21" s="76"/>
      <c r="L21" s="76"/>
    </row>
    <row r="22" spans="1:12" ht="14.65" customHeight="1" x14ac:dyDescent="0.25">
      <c r="A22" s="41"/>
      <c r="B22" s="13">
        <v>20</v>
      </c>
      <c r="C22" s="27" t="s">
        <v>194</v>
      </c>
      <c r="D22" s="28" t="str">
        <f>IFERROR(D16/D10/D7,"")</f>
        <v/>
      </c>
      <c r="E22" s="14"/>
      <c r="F22" s="41"/>
      <c r="G22" s="8"/>
      <c r="H22" s="8"/>
      <c r="I22" s="8"/>
      <c r="J22" s="8"/>
      <c r="K22" s="8"/>
      <c r="L22" s="8"/>
    </row>
    <row r="23" spans="1:12" ht="14.65" customHeight="1" x14ac:dyDescent="0.25">
      <c r="A23" s="41"/>
      <c r="B23" s="66">
        <v>21</v>
      </c>
      <c r="C23" s="15" t="s">
        <v>195</v>
      </c>
      <c r="D23" s="69" t="str">
        <f>IFERROR(IF(D22&lt;&gt;"",IF(D22&lt;Lijsten!F3,-0.5,IF(D22&gt;Lijsten!G8,0.5,(D22-INDEX(Lijsten!$F:$K,MATCH(D22,Lijsten!$F:$F,1),6))/INDEX(Lijsten!$F:$K,MATCH(D22,Lijsten!$F:$F,1),5)))*4,""),"")</f>
        <v/>
      </c>
      <c r="E23" s="14"/>
      <c r="F23" s="41" t="s">
        <v>196</v>
      </c>
      <c r="G23" s="8"/>
      <c r="H23" s="8"/>
      <c r="I23" s="8"/>
      <c r="J23" s="8"/>
      <c r="K23" s="8"/>
      <c r="L23" s="8"/>
    </row>
    <row r="24" spans="1:12" x14ac:dyDescent="0.25">
      <c r="A24" s="41"/>
      <c r="B24" s="41"/>
      <c r="C24" s="41"/>
      <c r="D24" s="41"/>
      <c r="E24" s="41"/>
      <c r="F24" s="70" t="s">
        <v>197</v>
      </c>
      <c r="G24" s="41"/>
      <c r="H24" s="41"/>
      <c r="I24" s="41"/>
      <c r="J24" s="41"/>
      <c r="K24" s="41"/>
      <c r="L24" s="41"/>
    </row>
    <row r="25" spans="1:12" ht="15.75" x14ac:dyDescent="0.25">
      <c r="A25" s="41"/>
      <c r="B25" s="31" t="str">
        <f>IFERROR(IF(D22&gt;0,"Intensiteit: '"&amp;INDEX(Lijsten!F:L,MATCH($D$22,Lijsten!F:F,1),3)&amp;"'. Bandbreedte begeleidingsintensiteit: "&amp;INDEX(Lijsten!F:L,MATCH($D$22,Lijsten!F:F,1),4)&amp;".   Tarief: "&amp;TEXT(INDEX(Lijsten!F:L,MATCH(D22,Lijsten!F:F,1),7)," € 00,00")&amp; " per uur","Vul alle grijze velden in om de intensiteitsbepaling te zien."),"Vul alle grijze velden in om de intensiteitsbepaling te zien.")</f>
        <v>Vul alle grijze velden in om de intensiteitsbepaling te zien.</v>
      </c>
      <c r="C25" s="8"/>
      <c r="D25" s="41"/>
      <c r="E25" s="41"/>
      <c r="F25" s="41"/>
      <c r="G25" s="41"/>
      <c r="H25" s="41"/>
      <c r="I25" s="41"/>
      <c r="J25" s="41"/>
      <c r="K25" s="41"/>
      <c r="L25" s="41"/>
    </row>
    <row r="26" spans="1:12" x14ac:dyDescent="0.25">
      <c r="A26" s="41"/>
      <c r="B26" s="41"/>
      <c r="C26" s="41"/>
      <c r="D26" s="41"/>
      <c r="E26" s="41"/>
      <c r="F26" s="41"/>
      <c r="G26" s="41"/>
      <c r="H26" s="41"/>
      <c r="I26" s="41"/>
      <c r="J26" s="41"/>
      <c r="K26" s="41"/>
      <c r="L26" s="41"/>
    </row>
    <row r="27" spans="1:12" x14ac:dyDescent="0.25">
      <c r="A27" s="41"/>
      <c r="B27" s="41"/>
      <c r="C27" s="41"/>
      <c r="D27" s="62"/>
      <c r="E27" s="41"/>
      <c r="F27" s="41"/>
      <c r="G27" s="41"/>
      <c r="H27" s="41"/>
      <c r="I27" s="41"/>
      <c r="J27" s="41"/>
      <c r="K27" s="41"/>
      <c r="L27" s="41"/>
    </row>
    <row r="28" spans="1:12" x14ac:dyDescent="0.25">
      <c r="C28" s="1"/>
    </row>
  </sheetData>
  <sheetProtection algorithmName="SHA-512" hashValue="3n+PdK2fH4CW2+CtFkmVYB3mT55aKmCwbJ/Fy6G9Bp+gNWity81eINp4Mbt2q/8RjAlj0ImbXf7D2Tw1BWYaYQ==" saltValue="Vc5AQBh+3jT7Z+KnPFFJrw==" spinCount="100000" sheet="1" scenarios="1" formatColumns="0"/>
  <mergeCells count="1">
    <mergeCell ref="F20:L21"/>
  </mergeCells>
  <conditionalFormatting sqref="D4:D6 D8:D10 D14 D16:D18">
    <cfRule type="expression" dxfId="23" priority="3">
      <formula>D4=""</formula>
    </cfRule>
  </conditionalFormatting>
  <conditionalFormatting sqref="D20:D21">
    <cfRule type="expression" dxfId="22" priority="2">
      <formula>AND($D$14&gt;0,$D$16&gt;0,$D$18&gt;0,$D$20&gt;0)</formula>
    </cfRule>
  </conditionalFormatting>
  <conditionalFormatting sqref="F20:L21">
    <cfRule type="expression" dxfId="21" priority="1">
      <formula>COUNTA($D$16:$D$17,$D$14)=3</formula>
    </cfRule>
  </conditionalFormatting>
  <dataValidations count="2">
    <dataValidation type="list" allowBlank="1" showInputMessage="1" showErrorMessage="1" sqref="D6" xr:uid="{7ABAB51A-9683-41D2-9FC9-9C55CAB9EE2C}">
      <formula1>bez</formula1>
    </dataValidation>
    <dataValidation allowBlank="1" showInputMessage="1" showErrorMessage="1" sqref="D9" xr:uid="{A03FD4F6-2494-4C6F-8D5D-3B96A69861DA}"/>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F5AC9-B89A-466E-AC09-AA035B87A34A}">
  <sheetPr codeName="Blad2"/>
  <dimension ref="A1:E14"/>
  <sheetViews>
    <sheetView showGridLines="0" showRowColHeaders="0" zoomScaleNormal="100" workbookViewId="0"/>
  </sheetViews>
  <sheetFormatPr defaultRowHeight="15" x14ac:dyDescent="0.25"/>
  <cols>
    <col min="1" max="1" width="2.140625" customWidth="1"/>
    <col min="2" max="2" width="3.28515625" customWidth="1"/>
    <col min="3" max="3" width="36.42578125" customWidth="1"/>
    <col min="4" max="4" width="46.42578125" customWidth="1"/>
  </cols>
  <sheetData>
    <row r="1" spans="1:5" x14ac:dyDescent="0.25">
      <c r="A1" s="41"/>
      <c r="B1" s="41"/>
      <c r="C1" s="41"/>
      <c r="D1" s="41"/>
      <c r="E1" s="41"/>
    </row>
    <row r="2" spans="1:5" ht="15.75" x14ac:dyDescent="0.25">
      <c r="A2" s="41"/>
      <c r="B2" s="10" t="s">
        <v>11</v>
      </c>
      <c r="C2" s="41"/>
      <c r="D2" s="41"/>
      <c r="E2" s="41"/>
    </row>
    <row r="3" spans="1:5" x14ac:dyDescent="0.25">
      <c r="A3" s="41"/>
      <c r="B3" s="4"/>
      <c r="C3" s="41"/>
      <c r="D3" s="41"/>
      <c r="E3" s="41"/>
    </row>
    <row r="4" spans="1:5" x14ac:dyDescent="0.25">
      <c r="A4" s="41"/>
      <c r="B4" s="72" t="s">
        <v>12</v>
      </c>
      <c r="C4" s="72"/>
      <c r="D4" s="72"/>
      <c r="E4" s="41"/>
    </row>
    <row r="5" spans="1:5" ht="279.39999999999998" customHeight="1" x14ac:dyDescent="0.25">
      <c r="A5" s="41"/>
      <c r="B5" s="73" t="s">
        <v>13</v>
      </c>
      <c r="C5" s="74"/>
      <c r="D5" s="75"/>
      <c r="E5" s="41"/>
    </row>
    <row r="6" spans="1:5" x14ac:dyDescent="0.25">
      <c r="A6" s="41"/>
      <c r="B6" s="5" t="s">
        <v>14</v>
      </c>
      <c r="C6" s="41"/>
      <c r="D6" s="42"/>
      <c r="E6" s="41"/>
    </row>
    <row r="7" spans="1:5" x14ac:dyDescent="0.25">
      <c r="A7" s="41"/>
      <c r="B7" s="43" t="s">
        <v>15</v>
      </c>
      <c r="C7" s="41"/>
      <c r="D7" s="42"/>
      <c r="E7" s="41"/>
    </row>
    <row r="8" spans="1:5" x14ac:dyDescent="0.25">
      <c r="A8" s="41"/>
      <c r="B8" s="43" t="s">
        <v>16</v>
      </c>
      <c r="C8" s="41"/>
      <c r="D8" s="42"/>
      <c r="E8" s="41"/>
    </row>
    <row r="9" spans="1:5" x14ac:dyDescent="0.25">
      <c r="A9" s="41"/>
      <c r="B9" s="43" t="s">
        <v>17</v>
      </c>
      <c r="C9" s="41"/>
      <c r="D9" s="42"/>
      <c r="E9" s="41"/>
    </row>
    <row r="10" spans="1:5" x14ac:dyDescent="0.25">
      <c r="A10" s="41"/>
      <c r="B10" s="43" t="s">
        <v>18</v>
      </c>
      <c r="C10" s="41"/>
      <c r="D10" s="42"/>
      <c r="E10" s="41"/>
    </row>
    <row r="11" spans="1:5" x14ac:dyDescent="0.25">
      <c r="A11" s="41"/>
      <c r="B11" s="43" t="s">
        <v>19</v>
      </c>
      <c r="C11" s="41"/>
      <c r="D11" s="42"/>
      <c r="E11" s="41"/>
    </row>
    <row r="12" spans="1:5" x14ac:dyDescent="0.25">
      <c r="A12" s="41"/>
      <c r="B12" s="44" t="s">
        <v>20</v>
      </c>
      <c r="C12" s="45"/>
      <c r="D12" s="46"/>
      <c r="E12" s="41"/>
    </row>
    <row r="13" spans="1:5" x14ac:dyDescent="0.25">
      <c r="A13" s="41"/>
      <c r="B13" s="41"/>
      <c r="C13" s="41"/>
      <c r="D13" s="41"/>
      <c r="E13" s="41"/>
    </row>
    <row r="14" spans="1:5" x14ac:dyDescent="0.25">
      <c r="A14" s="41"/>
      <c r="B14" s="41"/>
      <c r="C14" s="41"/>
      <c r="D14" s="41"/>
      <c r="E14" s="41"/>
    </row>
  </sheetData>
  <sheetProtection algorithmName="SHA-512" hashValue="fbm5339Rd+zLbhH5fklCrdkI/oTEF3+30mLmDOInTzl5ZWFcFYibEf2mDkgkiwbLromwth+J4dNCOOVMG4pPQA==" saltValue="YtMU6krz0C/4hWBiGAUVTw==" spinCount="100000" sheet="1" objects="1" scenarios="1" selectLockedCells="1" selectUnlockedCells="1"/>
  <mergeCells count="2">
    <mergeCell ref="B4:D4"/>
    <mergeCell ref="B5:D5"/>
  </mergeCells>
  <pageMargins left="0.7" right="0.7" top="0.75" bottom="0.75" header="0.3" footer="0.3"/>
  <pageSetup paperSize="9"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A4EAA-AA5C-4A48-AF1D-71C51A08CAAA}">
  <sheetPr codeName="Blad19">
    <pageSetUpPr fitToPage="1"/>
  </sheetPr>
  <dimension ref="A1:L28"/>
  <sheetViews>
    <sheetView showGridLines="0" showRowColHeaders="0" showZeros="0" zoomScaleNormal="100" workbookViewId="0"/>
  </sheetViews>
  <sheetFormatPr defaultColWidth="9.140625" defaultRowHeight="15" x14ac:dyDescent="0.25"/>
  <cols>
    <col min="1" max="1" width="3" customWidth="1"/>
    <col min="2" max="2" width="4" customWidth="1"/>
    <col min="3" max="3" width="87.85546875" customWidth="1"/>
    <col min="4" max="4" width="23.5703125" customWidth="1"/>
    <col min="5" max="5" width="3.42578125" customWidth="1"/>
    <col min="6" max="6" width="7.7109375" customWidth="1"/>
  </cols>
  <sheetData>
    <row r="1" spans="1:12" x14ac:dyDescent="0.25">
      <c r="A1" s="41"/>
      <c r="B1" s="41"/>
      <c r="C1" s="41"/>
      <c r="D1" s="41"/>
      <c r="E1" s="41"/>
      <c r="F1" s="41"/>
      <c r="G1" s="41"/>
      <c r="H1" s="41"/>
      <c r="I1" s="41"/>
      <c r="J1" s="41"/>
      <c r="K1" s="41"/>
      <c r="L1" s="41"/>
    </row>
    <row r="2" spans="1:12" x14ac:dyDescent="0.25">
      <c r="A2" s="41"/>
      <c r="B2" s="41"/>
      <c r="C2" s="41"/>
      <c r="D2" s="41"/>
      <c r="E2" s="41"/>
      <c r="F2" s="41"/>
      <c r="G2" s="41"/>
      <c r="H2" s="41"/>
      <c r="I2" s="41"/>
      <c r="J2" s="41"/>
      <c r="K2" s="41"/>
      <c r="L2" s="41"/>
    </row>
    <row r="3" spans="1:12" ht="15.75" x14ac:dyDescent="0.25">
      <c r="A3" s="41"/>
      <c r="B3" s="66"/>
      <c r="C3" s="29" t="s">
        <v>165</v>
      </c>
      <c r="D3" s="30" t="s">
        <v>166</v>
      </c>
      <c r="E3" s="14"/>
      <c r="F3" s="41"/>
      <c r="G3" s="41"/>
      <c r="H3" s="41"/>
      <c r="I3" s="41"/>
      <c r="J3" s="41"/>
      <c r="K3" s="41"/>
      <c r="L3" s="41"/>
    </row>
    <row r="4" spans="1:12" ht="14.65" customHeight="1" x14ac:dyDescent="0.25">
      <c r="A4" s="41"/>
      <c r="B4" s="66">
        <v>1</v>
      </c>
      <c r="C4" s="15" t="s">
        <v>167</v>
      </c>
      <c r="D4" s="16"/>
      <c r="E4" s="14"/>
      <c r="F4" s="41" t="s">
        <v>168</v>
      </c>
      <c r="G4" s="41"/>
      <c r="H4" s="41"/>
      <c r="I4" s="41"/>
      <c r="J4" s="41"/>
      <c r="K4" s="41"/>
      <c r="L4" s="41"/>
    </row>
    <row r="5" spans="1:12" ht="14.65" customHeight="1" x14ac:dyDescent="0.25">
      <c r="A5" s="41"/>
      <c r="B5" s="66">
        <v>2</v>
      </c>
      <c r="C5" s="15" t="s">
        <v>169</v>
      </c>
      <c r="D5" s="17"/>
      <c r="E5" s="14"/>
      <c r="F5" s="41" t="s">
        <v>170</v>
      </c>
      <c r="G5" s="41"/>
      <c r="H5" s="41"/>
      <c r="I5" s="41"/>
      <c r="J5" s="41"/>
      <c r="K5" s="41"/>
      <c r="L5" s="41"/>
    </row>
    <row r="6" spans="1:12" ht="14.65" customHeight="1" x14ac:dyDescent="0.25">
      <c r="A6" s="41"/>
      <c r="B6" s="66">
        <v>3</v>
      </c>
      <c r="C6" s="15" t="s">
        <v>171</v>
      </c>
      <c r="D6" s="18"/>
      <c r="E6" s="14"/>
      <c r="F6" s="41" t="s">
        <v>172</v>
      </c>
      <c r="G6" s="41"/>
      <c r="H6" s="41"/>
      <c r="I6" s="41"/>
      <c r="J6" s="41"/>
      <c r="K6" s="41"/>
      <c r="L6" s="41"/>
    </row>
    <row r="7" spans="1:12" ht="14.65" customHeight="1" x14ac:dyDescent="0.25">
      <c r="A7" s="41"/>
      <c r="B7" s="66">
        <v>5</v>
      </c>
      <c r="C7" s="15" t="s">
        <v>173</v>
      </c>
      <c r="D7" s="19">
        <f>D6*92.5%</f>
        <v>0</v>
      </c>
      <c r="E7" s="14"/>
      <c r="F7" s="41" t="s">
        <v>174</v>
      </c>
      <c r="G7" s="41"/>
      <c r="H7" s="41"/>
      <c r="I7" s="41"/>
      <c r="J7" s="41"/>
      <c r="K7" s="41"/>
      <c r="L7" s="41"/>
    </row>
    <row r="8" spans="1:12" ht="14.65" customHeight="1" x14ac:dyDescent="0.25">
      <c r="A8" s="41"/>
      <c r="B8" s="66">
        <v>6</v>
      </c>
      <c r="C8" s="15" t="s">
        <v>175</v>
      </c>
      <c r="D8" s="18"/>
      <c r="E8" s="14"/>
      <c r="F8" s="41"/>
      <c r="G8" s="41"/>
      <c r="H8" s="41"/>
      <c r="I8" s="41"/>
      <c r="J8" s="41"/>
      <c r="K8" s="41"/>
      <c r="L8" s="41"/>
    </row>
    <row r="9" spans="1:12" ht="14.65" customHeight="1" x14ac:dyDescent="0.25">
      <c r="A9" s="41"/>
      <c r="B9" s="66">
        <v>7</v>
      </c>
      <c r="C9" s="15" t="s">
        <v>176</v>
      </c>
      <c r="D9" s="18"/>
      <c r="E9" s="14"/>
      <c r="F9" s="67" t="s">
        <v>177</v>
      </c>
      <c r="G9" s="41"/>
      <c r="H9" s="41"/>
      <c r="I9" s="41"/>
      <c r="J9" s="41"/>
      <c r="K9" s="41"/>
      <c r="L9" s="41"/>
    </row>
    <row r="10" spans="1:12" ht="14.65" customHeight="1" x14ac:dyDescent="0.25">
      <c r="A10" s="41"/>
      <c r="B10" s="66">
        <v>8</v>
      </c>
      <c r="C10" s="15" t="s">
        <v>178</v>
      </c>
      <c r="D10" s="20"/>
      <c r="E10" s="68" t="s">
        <v>179</v>
      </c>
      <c r="F10" s="8" t="s">
        <v>180</v>
      </c>
      <c r="G10" s="41"/>
      <c r="H10" s="41"/>
      <c r="I10" s="41"/>
      <c r="J10" s="41"/>
      <c r="K10" s="41"/>
      <c r="L10" s="41"/>
    </row>
    <row r="11" spans="1:12" ht="14.65" customHeight="1" x14ac:dyDescent="0.25">
      <c r="A11" s="41"/>
      <c r="B11" s="66">
        <v>9</v>
      </c>
      <c r="C11" s="15" t="s">
        <v>181</v>
      </c>
      <c r="D11" s="21">
        <f>D10*D7</f>
        <v>0</v>
      </c>
      <c r="E11" s="14"/>
      <c r="F11" s="41"/>
      <c r="G11" s="41"/>
      <c r="H11" s="41"/>
      <c r="I11" s="41"/>
      <c r="J11" s="41"/>
      <c r="K11" s="41"/>
      <c r="L11" s="41"/>
    </row>
    <row r="12" spans="1:12" ht="14.65" customHeight="1" x14ac:dyDescent="0.25">
      <c r="A12" s="41"/>
      <c r="B12" s="66">
        <v>10</v>
      </c>
      <c r="C12" s="15" t="s">
        <v>182</v>
      </c>
      <c r="D12" s="22">
        <f>IFERROR(D10/D9,0)</f>
        <v>0</v>
      </c>
      <c r="E12" s="14"/>
      <c r="F12" s="41"/>
      <c r="G12" s="41"/>
      <c r="H12" s="41"/>
      <c r="I12" s="41"/>
      <c r="J12" s="41"/>
      <c r="K12" s="41"/>
      <c r="L12" s="41"/>
    </row>
    <row r="13" spans="1:12" ht="14.65" customHeight="1" x14ac:dyDescent="0.25">
      <c r="A13" s="41"/>
      <c r="B13" s="66">
        <v>11</v>
      </c>
      <c r="C13" s="15" t="s">
        <v>183</v>
      </c>
      <c r="D13" s="23">
        <f>IFERROR((D10/D9*D8),0)</f>
        <v>0</v>
      </c>
      <c r="E13" s="14"/>
      <c r="F13" s="41"/>
      <c r="G13" s="41"/>
      <c r="H13" s="41"/>
      <c r="I13" s="41"/>
      <c r="J13" s="41"/>
      <c r="K13" s="41"/>
      <c r="L13" s="41"/>
    </row>
    <row r="14" spans="1:12" ht="14.65" customHeight="1" x14ac:dyDescent="0.25">
      <c r="A14" s="41"/>
      <c r="B14" s="66">
        <v>12</v>
      </c>
      <c r="C14" s="15" t="s">
        <v>184</v>
      </c>
      <c r="D14" s="18"/>
      <c r="E14" s="14"/>
      <c r="F14" s="41" t="s">
        <v>185</v>
      </c>
      <c r="G14" s="41"/>
      <c r="H14" s="41"/>
      <c r="I14" s="41"/>
      <c r="J14" s="41"/>
      <c r="K14" s="41"/>
      <c r="L14" s="41"/>
    </row>
    <row r="15" spans="1:12" ht="14.65" customHeight="1" x14ac:dyDescent="0.25">
      <c r="A15" s="41"/>
      <c r="B15" s="66">
        <v>13</v>
      </c>
      <c r="C15" s="15" t="s">
        <v>186</v>
      </c>
      <c r="D15" s="21">
        <f>D14*(365/7)*36</f>
        <v>0</v>
      </c>
      <c r="E15" s="14"/>
      <c r="F15" s="41"/>
      <c r="G15" s="41"/>
      <c r="H15" s="41"/>
      <c r="I15" s="41"/>
      <c r="J15" s="41"/>
      <c r="K15" s="41"/>
      <c r="L15" s="41"/>
    </row>
    <row r="16" spans="1:12" ht="14.65" customHeight="1" x14ac:dyDescent="0.25">
      <c r="A16" s="41"/>
      <c r="B16" s="66">
        <v>14</v>
      </c>
      <c r="C16" s="15" t="str">
        <f>"Netto roosteruren groepsbegeleiders op de groep TIJDENS de "&amp;TEXT(D10,"#.###")&amp;" openingsuren per jaar"</f>
        <v>Netto roosteruren groepsbegeleiders op de groep TIJDENS de  openingsuren per jaar</v>
      </c>
      <c r="D16" s="20"/>
      <c r="E16" s="68" t="s">
        <v>179</v>
      </c>
      <c r="F16" s="41" t="s">
        <v>187</v>
      </c>
      <c r="G16" s="41"/>
      <c r="H16" s="41"/>
      <c r="I16" s="41"/>
      <c r="J16" s="41"/>
      <c r="K16" s="41"/>
      <c r="L16" s="41"/>
    </row>
    <row r="17" spans="1:12" ht="14.65" customHeight="1" x14ac:dyDescent="0.25">
      <c r="A17" s="41"/>
      <c r="B17" s="66">
        <v>15</v>
      </c>
      <c r="C17" s="15" t="s">
        <v>188</v>
      </c>
      <c r="D17" s="24"/>
      <c r="E17" s="14"/>
      <c r="F17" s="41" t="s">
        <v>189</v>
      </c>
      <c r="G17" s="41"/>
      <c r="H17" s="41"/>
      <c r="I17" s="41"/>
      <c r="J17" s="41"/>
      <c r="K17" s="41"/>
      <c r="L17" s="41"/>
    </row>
    <row r="18" spans="1:12" ht="14.65" customHeight="1" x14ac:dyDescent="0.25">
      <c r="A18" s="41"/>
      <c r="B18" s="66">
        <v>16</v>
      </c>
      <c r="C18" s="15" t="s">
        <v>190</v>
      </c>
      <c r="D18" s="21">
        <f>D17*D13</f>
        <v>0</v>
      </c>
      <c r="E18" s="14"/>
      <c r="F18" s="41"/>
      <c r="G18" s="41"/>
      <c r="H18" s="41"/>
      <c r="I18" s="41"/>
      <c r="J18" s="41"/>
      <c r="K18" s="41"/>
      <c r="L18" s="41"/>
    </row>
    <row r="19" spans="1:12" ht="14.65" customHeight="1" x14ac:dyDescent="0.25">
      <c r="A19" s="41"/>
      <c r="B19" s="66">
        <v>17</v>
      </c>
      <c r="C19" s="15" t="s">
        <v>191</v>
      </c>
      <c r="D19" s="21" t="str">
        <f>IF(COUNTA(D16:D17)=2,D15-D16-D17,"")</f>
        <v/>
      </c>
      <c r="E19" s="14"/>
      <c r="F19" s="41"/>
      <c r="G19" s="41"/>
      <c r="H19" s="41"/>
      <c r="I19" s="41"/>
      <c r="J19" s="41"/>
      <c r="K19" s="41"/>
      <c r="L19" s="41"/>
    </row>
    <row r="20" spans="1:12" ht="14.65" customHeight="1" x14ac:dyDescent="0.25">
      <c r="A20" s="41"/>
      <c r="B20" s="66">
        <v>18</v>
      </c>
      <c r="C20" s="25" t="s">
        <v>192</v>
      </c>
      <c r="D20" s="21" t="str">
        <f>IFERROR((D16+D18)/D14,"")</f>
        <v/>
      </c>
      <c r="E20" s="14"/>
      <c r="F20" s="76" t="str">
        <f>IF(COUNTA(D16:D17,D14)=3," check: kloppen deze twee oranje waarden met jullie administratie?","")</f>
        <v/>
      </c>
      <c r="G20" s="76"/>
      <c r="H20" s="76"/>
      <c r="I20" s="76"/>
      <c r="J20" s="76"/>
      <c r="K20" s="76"/>
      <c r="L20" s="76"/>
    </row>
    <row r="21" spans="1:12" ht="14.65" customHeight="1" x14ac:dyDescent="0.25">
      <c r="A21" s="41"/>
      <c r="B21" s="66">
        <v>19</v>
      </c>
      <c r="C21" s="25" t="s">
        <v>193</v>
      </c>
      <c r="D21" s="26" t="str">
        <f>IFERROR(D20/1878,"")</f>
        <v/>
      </c>
      <c r="E21" s="14"/>
      <c r="F21" s="76"/>
      <c r="G21" s="76"/>
      <c r="H21" s="76"/>
      <c r="I21" s="76"/>
      <c r="J21" s="76"/>
      <c r="K21" s="76"/>
      <c r="L21" s="76"/>
    </row>
    <row r="22" spans="1:12" ht="14.65" customHeight="1" x14ac:dyDescent="0.25">
      <c r="A22" s="41"/>
      <c r="B22" s="13">
        <v>20</v>
      </c>
      <c r="C22" s="27" t="s">
        <v>194</v>
      </c>
      <c r="D22" s="28" t="str">
        <f>IFERROR(D16/D10/D7,"")</f>
        <v/>
      </c>
      <c r="E22" s="14"/>
      <c r="F22" s="41"/>
      <c r="G22" s="8"/>
      <c r="H22" s="8"/>
      <c r="I22" s="8"/>
      <c r="J22" s="8"/>
      <c r="K22" s="8"/>
      <c r="L22" s="8"/>
    </row>
    <row r="23" spans="1:12" ht="14.65" customHeight="1" x14ac:dyDescent="0.25">
      <c r="A23" s="41"/>
      <c r="B23" s="66">
        <v>21</v>
      </c>
      <c r="C23" s="15" t="s">
        <v>195</v>
      </c>
      <c r="D23" s="69" t="str">
        <f>IFERROR(IF(D22&lt;&gt;"",IF(D22&lt;Lijsten!F3,-0.5,IF(D22&gt;Lijsten!G8,0.5,(D22-INDEX(Lijsten!$F:$K,MATCH(D22,Lijsten!$F:$F,1),6))/INDEX(Lijsten!$F:$K,MATCH(D22,Lijsten!$F:$F,1),5)))*4,""),"")</f>
        <v/>
      </c>
      <c r="E23" s="14"/>
      <c r="F23" s="41" t="s">
        <v>196</v>
      </c>
      <c r="G23" s="8"/>
      <c r="H23" s="8"/>
      <c r="I23" s="8"/>
      <c r="J23" s="8"/>
      <c r="K23" s="8"/>
      <c r="L23" s="8"/>
    </row>
    <row r="24" spans="1:12" x14ac:dyDescent="0.25">
      <c r="A24" s="41"/>
      <c r="B24" s="41"/>
      <c r="C24" s="41"/>
      <c r="D24" s="41"/>
      <c r="E24" s="41"/>
      <c r="F24" s="70" t="s">
        <v>197</v>
      </c>
      <c r="G24" s="41"/>
      <c r="H24" s="41"/>
      <c r="I24" s="41"/>
      <c r="J24" s="41"/>
      <c r="K24" s="41"/>
      <c r="L24" s="41"/>
    </row>
    <row r="25" spans="1:12" ht="15.75" x14ac:dyDescent="0.25">
      <c r="A25" s="41"/>
      <c r="B25" s="31" t="str">
        <f>IFERROR(IF(D22&gt;0,"Intensiteit: '"&amp;INDEX(Lijsten!F:L,MATCH($D$22,Lijsten!F:F,1),3)&amp;"'. Bandbreedte begeleidingsintensiteit: "&amp;INDEX(Lijsten!F:L,MATCH($D$22,Lijsten!F:F,1),4)&amp;".   Tarief: "&amp;TEXT(INDEX(Lijsten!F:L,MATCH(D22,Lijsten!F:F,1),7)," € 00,00")&amp; " per uur","Vul alle grijze velden in om de intensiteitsbepaling te zien."),"Vul alle grijze velden in om de intensiteitsbepaling te zien.")</f>
        <v>Vul alle grijze velden in om de intensiteitsbepaling te zien.</v>
      </c>
      <c r="C25" s="8"/>
      <c r="D25" s="41"/>
      <c r="E25" s="41"/>
      <c r="F25" s="41"/>
      <c r="G25" s="41"/>
      <c r="H25" s="41"/>
      <c r="I25" s="41"/>
      <c r="J25" s="41"/>
      <c r="K25" s="41"/>
      <c r="L25" s="41"/>
    </row>
    <row r="26" spans="1:12" x14ac:dyDescent="0.25">
      <c r="A26" s="41"/>
      <c r="B26" s="41"/>
      <c r="C26" s="41"/>
      <c r="D26" s="41"/>
      <c r="E26" s="41"/>
      <c r="F26" s="41"/>
      <c r="G26" s="41"/>
      <c r="H26" s="41"/>
      <c r="I26" s="41"/>
      <c r="J26" s="41"/>
      <c r="K26" s="41"/>
      <c r="L26" s="41"/>
    </row>
    <row r="27" spans="1:12" x14ac:dyDescent="0.25">
      <c r="A27" s="41"/>
      <c r="B27" s="41"/>
      <c r="C27" s="41"/>
      <c r="D27" s="62"/>
      <c r="E27" s="41"/>
      <c r="F27" s="41"/>
      <c r="G27" s="41"/>
      <c r="H27" s="41"/>
      <c r="I27" s="41"/>
      <c r="J27" s="41"/>
      <c r="K27" s="41"/>
      <c r="L27" s="41"/>
    </row>
    <row r="28" spans="1:12" x14ac:dyDescent="0.25">
      <c r="C28" s="1"/>
    </row>
  </sheetData>
  <sheetProtection algorithmName="SHA-512" hashValue="nWcCxq+DHuPq29cggNCD/hDQXpBLADHxY8cJjO/EdFCF6ZuSRVxHFOUSRipF9FhMh2vNrDiC8CelUUvtPahWxg==" saltValue="QJ2z81seUHGtG/aZ1rUloQ==" spinCount="100000" sheet="1" scenarios="1" formatColumns="0"/>
  <mergeCells count="1">
    <mergeCell ref="F20:L21"/>
  </mergeCells>
  <conditionalFormatting sqref="D4:D6 D8:D10 D14 D16:D18">
    <cfRule type="expression" dxfId="20" priority="3">
      <formula>D4=""</formula>
    </cfRule>
  </conditionalFormatting>
  <conditionalFormatting sqref="D20:D21">
    <cfRule type="expression" dxfId="19" priority="2">
      <formula>AND($D$14&gt;0,$D$16&gt;0,$D$18&gt;0,$D$20&gt;0)</formula>
    </cfRule>
  </conditionalFormatting>
  <conditionalFormatting sqref="F20:L21">
    <cfRule type="expression" dxfId="18" priority="1">
      <formula>COUNTA($D$16:$D$17,$D$14)=3</formula>
    </cfRule>
  </conditionalFormatting>
  <dataValidations count="2">
    <dataValidation type="list" allowBlank="1" showInputMessage="1" showErrorMessage="1" sqref="D6" xr:uid="{2402D28F-31DA-478F-A695-814FBF170EF5}">
      <formula1>bez</formula1>
    </dataValidation>
    <dataValidation allowBlank="1" showInputMessage="1" showErrorMessage="1" sqref="D9" xr:uid="{01CD1F6B-EC9A-4BAA-90CF-B0EAB92BB151}"/>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65A67-305E-4092-AA23-04B8A64C498C}">
  <sheetPr codeName="Blad20">
    <pageSetUpPr fitToPage="1"/>
  </sheetPr>
  <dimension ref="A1:L28"/>
  <sheetViews>
    <sheetView showGridLines="0" showRowColHeaders="0" showZeros="0" zoomScaleNormal="100" workbookViewId="0"/>
  </sheetViews>
  <sheetFormatPr defaultColWidth="9.140625" defaultRowHeight="15" x14ac:dyDescent="0.25"/>
  <cols>
    <col min="1" max="1" width="3" customWidth="1"/>
    <col min="2" max="2" width="4" customWidth="1"/>
    <col min="3" max="3" width="87.85546875" customWidth="1"/>
    <col min="4" max="4" width="23.5703125" customWidth="1"/>
    <col min="5" max="5" width="3.42578125" customWidth="1"/>
    <col min="6" max="6" width="7.7109375" customWidth="1"/>
  </cols>
  <sheetData>
    <row r="1" spans="1:12" x14ac:dyDescent="0.25">
      <c r="A1" s="41"/>
      <c r="B1" s="41"/>
      <c r="C1" s="41"/>
      <c r="D1" s="41"/>
      <c r="E1" s="41"/>
      <c r="F1" s="41"/>
      <c r="G1" s="41"/>
      <c r="H1" s="41"/>
      <c r="I1" s="41"/>
      <c r="J1" s="41"/>
      <c r="K1" s="41"/>
      <c r="L1" s="41"/>
    </row>
    <row r="2" spans="1:12" x14ac:dyDescent="0.25">
      <c r="A2" s="41"/>
      <c r="B2" s="41"/>
      <c r="C2" s="41"/>
      <c r="D2" s="41"/>
      <c r="E2" s="41"/>
      <c r="F2" s="41"/>
      <c r="G2" s="41"/>
      <c r="H2" s="41"/>
      <c r="I2" s="41"/>
      <c r="J2" s="41"/>
      <c r="K2" s="41"/>
      <c r="L2" s="41"/>
    </row>
    <row r="3" spans="1:12" ht="15.75" x14ac:dyDescent="0.25">
      <c r="A3" s="41"/>
      <c r="B3" s="66"/>
      <c r="C3" s="29" t="s">
        <v>165</v>
      </c>
      <c r="D3" s="30" t="s">
        <v>166</v>
      </c>
      <c r="E3" s="14"/>
      <c r="F3" s="41"/>
      <c r="G3" s="41"/>
      <c r="H3" s="41"/>
      <c r="I3" s="41"/>
      <c r="J3" s="41"/>
      <c r="K3" s="41"/>
      <c r="L3" s="41"/>
    </row>
    <row r="4" spans="1:12" ht="14.65" customHeight="1" x14ac:dyDescent="0.25">
      <c r="A4" s="41"/>
      <c r="B4" s="66">
        <v>1</v>
      </c>
      <c r="C4" s="15" t="s">
        <v>167</v>
      </c>
      <c r="D4" s="16"/>
      <c r="E4" s="14"/>
      <c r="F4" s="41" t="s">
        <v>168</v>
      </c>
      <c r="G4" s="41"/>
      <c r="H4" s="41"/>
      <c r="I4" s="41"/>
      <c r="J4" s="41"/>
      <c r="K4" s="41"/>
      <c r="L4" s="41"/>
    </row>
    <row r="5" spans="1:12" ht="14.65" customHeight="1" x14ac:dyDescent="0.25">
      <c r="A5" s="41"/>
      <c r="B5" s="66">
        <v>2</v>
      </c>
      <c r="C5" s="15" t="s">
        <v>169</v>
      </c>
      <c r="D5" s="17"/>
      <c r="E5" s="14"/>
      <c r="F5" s="41" t="s">
        <v>170</v>
      </c>
      <c r="G5" s="41"/>
      <c r="H5" s="41"/>
      <c r="I5" s="41"/>
      <c r="J5" s="41"/>
      <c r="K5" s="41"/>
      <c r="L5" s="41"/>
    </row>
    <row r="6" spans="1:12" ht="14.65" customHeight="1" x14ac:dyDescent="0.25">
      <c r="A6" s="41"/>
      <c r="B6" s="66">
        <v>3</v>
      </c>
      <c r="C6" s="15" t="s">
        <v>171</v>
      </c>
      <c r="D6" s="18"/>
      <c r="E6" s="14"/>
      <c r="F6" s="41" t="s">
        <v>172</v>
      </c>
      <c r="G6" s="41"/>
      <c r="H6" s="41"/>
      <c r="I6" s="41"/>
      <c r="J6" s="41"/>
      <c r="K6" s="41"/>
      <c r="L6" s="41"/>
    </row>
    <row r="7" spans="1:12" ht="14.65" customHeight="1" x14ac:dyDescent="0.25">
      <c r="A7" s="41"/>
      <c r="B7" s="66">
        <v>5</v>
      </c>
      <c r="C7" s="15" t="s">
        <v>173</v>
      </c>
      <c r="D7" s="19">
        <f>D6*92.5%</f>
        <v>0</v>
      </c>
      <c r="E7" s="14"/>
      <c r="F7" s="41" t="s">
        <v>174</v>
      </c>
      <c r="G7" s="41"/>
      <c r="H7" s="41"/>
      <c r="I7" s="41"/>
      <c r="J7" s="41"/>
      <c r="K7" s="41"/>
      <c r="L7" s="41"/>
    </row>
    <row r="8" spans="1:12" ht="14.65" customHeight="1" x14ac:dyDescent="0.25">
      <c r="A8" s="41"/>
      <c r="B8" s="66">
        <v>6</v>
      </c>
      <c r="C8" s="15" t="s">
        <v>175</v>
      </c>
      <c r="D8" s="18"/>
      <c r="E8" s="14"/>
      <c r="F8" s="41"/>
      <c r="G8" s="41"/>
      <c r="H8" s="41"/>
      <c r="I8" s="41"/>
      <c r="J8" s="41"/>
      <c r="K8" s="41"/>
      <c r="L8" s="41"/>
    </row>
    <row r="9" spans="1:12" ht="14.65" customHeight="1" x14ac:dyDescent="0.25">
      <c r="A9" s="41"/>
      <c r="B9" s="66">
        <v>7</v>
      </c>
      <c r="C9" s="15" t="s">
        <v>176</v>
      </c>
      <c r="D9" s="18"/>
      <c r="E9" s="14"/>
      <c r="F9" s="67" t="s">
        <v>177</v>
      </c>
      <c r="G9" s="41"/>
      <c r="H9" s="41"/>
      <c r="I9" s="41"/>
      <c r="J9" s="41"/>
      <c r="K9" s="41"/>
      <c r="L9" s="41"/>
    </row>
    <row r="10" spans="1:12" ht="14.65" customHeight="1" x14ac:dyDescent="0.25">
      <c r="A10" s="41"/>
      <c r="B10" s="66">
        <v>8</v>
      </c>
      <c r="C10" s="15" t="s">
        <v>178</v>
      </c>
      <c r="D10" s="20"/>
      <c r="E10" s="68" t="s">
        <v>179</v>
      </c>
      <c r="F10" s="8" t="s">
        <v>180</v>
      </c>
      <c r="G10" s="41"/>
      <c r="H10" s="41"/>
      <c r="I10" s="41"/>
      <c r="J10" s="41"/>
      <c r="K10" s="41"/>
      <c r="L10" s="41"/>
    </row>
    <row r="11" spans="1:12" ht="14.65" customHeight="1" x14ac:dyDescent="0.25">
      <c r="A11" s="41"/>
      <c r="B11" s="66">
        <v>9</v>
      </c>
      <c r="C11" s="15" t="s">
        <v>181</v>
      </c>
      <c r="D11" s="21">
        <f>D10*D7</f>
        <v>0</v>
      </c>
      <c r="E11" s="14"/>
      <c r="F11" s="41"/>
      <c r="G11" s="41"/>
      <c r="H11" s="41"/>
      <c r="I11" s="41"/>
      <c r="J11" s="41"/>
      <c r="K11" s="41"/>
      <c r="L11" s="41"/>
    </row>
    <row r="12" spans="1:12" ht="14.65" customHeight="1" x14ac:dyDescent="0.25">
      <c r="A12" s="41"/>
      <c r="B12" s="66">
        <v>10</v>
      </c>
      <c r="C12" s="15" t="s">
        <v>182</v>
      </c>
      <c r="D12" s="22">
        <f>IFERROR(D10/D9,0)</f>
        <v>0</v>
      </c>
      <c r="E12" s="14"/>
      <c r="F12" s="41"/>
      <c r="G12" s="41"/>
      <c r="H12" s="41"/>
      <c r="I12" s="41"/>
      <c r="J12" s="41"/>
      <c r="K12" s="41"/>
      <c r="L12" s="41"/>
    </row>
    <row r="13" spans="1:12" ht="14.65" customHeight="1" x14ac:dyDescent="0.25">
      <c r="A13" s="41"/>
      <c r="B13" s="66">
        <v>11</v>
      </c>
      <c r="C13" s="15" t="s">
        <v>183</v>
      </c>
      <c r="D13" s="23">
        <f>IFERROR((D10/D9*D8),0)</f>
        <v>0</v>
      </c>
      <c r="E13" s="14"/>
      <c r="F13" s="41"/>
      <c r="G13" s="41"/>
      <c r="H13" s="41"/>
      <c r="I13" s="41"/>
      <c r="J13" s="41"/>
      <c r="K13" s="41"/>
      <c r="L13" s="41"/>
    </row>
    <row r="14" spans="1:12" ht="14.65" customHeight="1" x14ac:dyDescent="0.25">
      <c r="A14" s="41"/>
      <c r="B14" s="66">
        <v>12</v>
      </c>
      <c r="C14" s="15" t="s">
        <v>184</v>
      </c>
      <c r="D14" s="18"/>
      <c r="E14" s="14"/>
      <c r="F14" s="41" t="s">
        <v>185</v>
      </c>
      <c r="G14" s="41"/>
      <c r="H14" s="41"/>
      <c r="I14" s="41"/>
      <c r="J14" s="41"/>
      <c r="K14" s="41"/>
      <c r="L14" s="41"/>
    </row>
    <row r="15" spans="1:12" ht="14.65" customHeight="1" x14ac:dyDescent="0.25">
      <c r="A15" s="41"/>
      <c r="B15" s="66">
        <v>13</v>
      </c>
      <c r="C15" s="15" t="s">
        <v>186</v>
      </c>
      <c r="D15" s="21">
        <f>D14*(365/7)*36</f>
        <v>0</v>
      </c>
      <c r="E15" s="14"/>
      <c r="F15" s="41"/>
      <c r="G15" s="41"/>
      <c r="H15" s="41"/>
      <c r="I15" s="41"/>
      <c r="J15" s="41"/>
      <c r="K15" s="41"/>
      <c r="L15" s="41"/>
    </row>
    <row r="16" spans="1:12" ht="14.65" customHeight="1" x14ac:dyDescent="0.25">
      <c r="A16" s="41"/>
      <c r="B16" s="66">
        <v>14</v>
      </c>
      <c r="C16" s="15" t="str">
        <f>"Netto roosteruren groepsbegeleiders op de groep TIJDENS de "&amp;TEXT(D10,"#.###")&amp;" openingsuren per jaar"</f>
        <v>Netto roosteruren groepsbegeleiders op de groep TIJDENS de  openingsuren per jaar</v>
      </c>
      <c r="D16" s="20"/>
      <c r="E16" s="68" t="s">
        <v>179</v>
      </c>
      <c r="F16" s="41" t="s">
        <v>187</v>
      </c>
      <c r="G16" s="41"/>
      <c r="H16" s="41"/>
      <c r="I16" s="41"/>
      <c r="J16" s="41"/>
      <c r="K16" s="41"/>
      <c r="L16" s="41"/>
    </row>
    <row r="17" spans="1:12" ht="14.65" customHeight="1" x14ac:dyDescent="0.25">
      <c r="A17" s="41"/>
      <c r="B17" s="66">
        <v>15</v>
      </c>
      <c r="C17" s="15" t="s">
        <v>188</v>
      </c>
      <c r="D17" s="24"/>
      <c r="E17" s="14"/>
      <c r="F17" s="41" t="s">
        <v>189</v>
      </c>
      <c r="G17" s="41"/>
      <c r="H17" s="41"/>
      <c r="I17" s="41"/>
      <c r="J17" s="41"/>
      <c r="K17" s="41"/>
      <c r="L17" s="41"/>
    </row>
    <row r="18" spans="1:12" ht="14.65" customHeight="1" x14ac:dyDescent="0.25">
      <c r="A18" s="41"/>
      <c r="B18" s="66">
        <v>16</v>
      </c>
      <c r="C18" s="15" t="s">
        <v>190</v>
      </c>
      <c r="D18" s="21">
        <f>D17*D13</f>
        <v>0</v>
      </c>
      <c r="E18" s="14"/>
      <c r="F18" s="41"/>
      <c r="G18" s="41"/>
      <c r="H18" s="41"/>
      <c r="I18" s="41"/>
      <c r="J18" s="41"/>
      <c r="K18" s="41"/>
      <c r="L18" s="41"/>
    </row>
    <row r="19" spans="1:12" ht="14.65" customHeight="1" x14ac:dyDescent="0.25">
      <c r="A19" s="41"/>
      <c r="B19" s="66">
        <v>17</v>
      </c>
      <c r="C19" s="15" t="s">
        <v>191</v>
      </c>
      <c r="D19" s="21" t="str">
        <f>IF(COUNTA(D16:D17)=2,D15-D16-D17,"")</f>
        <v/>
      </c>
      <c r="E19" s="14"/>
      <c r="F19" s="41"/>
      <c r="G19" s="41"/>
      <c r="H19" s="41"/>
      <c r="I19" s="41"/>
      <c r="J19" s="41"/>
      <c r="K19" s="41"/>
      <c r="L19" s="41"/>
    </row>
    <row r="20" spans="1:12" ht="14.65" customHeight="1" x14ac:dyDescent="0.25">
      <c r="A20" s="41"/>
      <c r="B20" s="66">
        <v>18</v>
      </c>
      <c r="C20" s="25" t="s">
        <v>192</v>
      </c>
      <c r="D20" s="21" t="str">
        <f>IFERROR((D16+D18)/D14,"")</f>
        <v/>
      </c>
      <c r="E20" s="14"/>
      <c r="F20" s="76" t="str">
        <f>IF(COUNTA(D16:D17,D14)=3," check: kloppen deze twee oranje waarden met jullie administratie?","")</f>
        <v/>
      </c>
      <c r="G20" s="76"/>
      <c r="H20" s="76"/>
      <c r="I20" s="76"/>
      <c r="J20" s="76"/>
      <c r="K20" s="76"/>
      <c r="L20" s="76"/>
    </row>
    <row r="21" spans="1:12" ht="14.65" customHeight="1" x14ac:dyDescent="0.25">
      <c r="A21" s="41"/>
      <c r="B21" s="66">
        <v>19</v>
      </c>
      <c r="C21" s="25" t="s">
        <v>193</v>
      </c>
      <c r="D21" s="26" t="str">
        <f>IFERROR(D20/1878,"")</f>
        <v/>
      </c>
      <c r="E21" s="14"/>
      <c r="F21" s="76"/>
      <c r="G21" s="76"/>
      <c r="H21" s="76"/>
      <c r="I21" s="76"/>
      <c r="J21" s="76"/>
      <c r="K21" s="76"/>
      <c r="L21" s="76"/>
    </row>
    <row r="22" spans="1:12" ht="14.65" customHeight="1" x14ac:dyDescent="0.25">
      <c r="A22" s="41"/>
      <c r="B22" s="13">
        <v>20</v>
      </c>
      <c r="C22" s="27" t="s">
        <v>194</v>
      </c>
      <c r="D22" s="28" t="str">
        <f>IFERROR(D16/D10/D7,"")</f>
        <v/>
      </c>
      <c r="E22" s="14"/>
      <c r="F22" s="41"/>
      <c r="G22" s="8"/>
      <c r="H22" s="8"/>
      <c r="I22" s="8"/>
      <c r="J22" s="8"/>
      <c r="K22" s="8"/>
      <c r="L22" s="8"/>
    </row>
    <row r="23" spans="1:12" ht="14.65" customHeight="1" x14ac:dyDescent="0.25">
      <c r="A23" s="41"/>
      <c r="B23" s="66">
        <v>21</v>
      </c>
      <c r="C23" s="15" t="s">
        <v>195</v>
      </c>
      <c r="D23" s="69" t="str">
        <f>IFERROR(IF(D22&lt;&gt;"",IF(D22&lt;Lijsten!F3,-0.5,IF(D22&gt;Lijsten!G8,0.5,(D22-INDEX(Lijsten!$F:$K,MATCH(D22,Lijsten!$F:$F,1),6))/INDEX(Lijsten!$F:$K,MATCH(D22,Lijsten!$F:$F,1),5)))*4,""),"")</f>
        <v/>
      </c>
      <c r="E23" s="14"/>
      <c r="F23" s="41" t="s">
        <v>196</v>
      </c>
      <c r="G23" s="8"/>
      <c r="H23" s="8"/>
      <c r="I23" s="8"/>
      <c r="J23" s="8"/>
      <c r="K23" s="8"/>
      <c r="L23" s="8"/>
    </row>
    <row r="24" spans="1:12" x14ac:dyDescent="0.25">
      <c r="A24" s="41"/>
      <c r="B24" s="41"/>
      <c r="C24" s="41"/>
      <c r="D24" s="41"/>
      <c r="E24" s="41"/>
      <c r="F24" s="70" t="s">
        <v>197</v>
      </c>
      <c r="G24" s="41"/>
      <c r="H24" s="41"/>
      <c r="I24" s="41"/>
      <c r="J24" s="41"/>
      <c r="K24" s="41"/>
      <c r="L24" s="41"/>
    </row>
    <row r="25" spans="1:12" ht="15.75" x14ac:dyDescent="0.25">
      <c r="A25" s="41"/>
      <c r="B25" s="31" t="str">
        <f>IFERROR(IF(D22&gt;0,"Intensiteit: '"&amp;INDEX(Lijsten!F:L,MATCH($D$22,Lijsten!F:F,1),3)&amp;"'. Bandbreedte begeleidingsintensiteit: "&amp;INDEX(Lijsten!F:L,MATCH($D$22,Lijsten!F:F,1),4)&amp;".   Tarief: "&amp;TEXT(INDEX(Lijsten!F:L,MATCH(D22,Lijsten!F:F,1),7)," € 00,00")&amp; " per uur","Vul alle grijze velden in om de intensiteitsbepaling te zien."),"Vul alle grijze velden in om de intensiteitsbepaling te zien.")</f>
        <v>Vul alle grijze velden in om de intensiteitsbepaling te zien.</v>
      </c>
      <c r="C25" s="8"/>
      <c r="D25" s="41"/>
      <c r="E25" s="41"/>
      <c r="F25" s="41"/>
      <c r="G25" s="41"/>
      <c r="H25" s="41"/>
      <c r="I25" s="41"/>
      <c r="J25" s="41"/>
      <c r="K25" s="41"/>
      <c r="L25" s="41"/>
    </row>
    <row r="26" spans="1:12" x14ac:dyDescent="0.25">
      <c r="A26" s="41"/>
      <c r="B26" s="41"/>
      <c r="C26" s="41"/>
      <c r="D26" s="41"/>
      <c r="E26" s="41"/>
      <c r="F26" s="41"/>
      <c r="G26" s="41"/>
      <c r="H26" s="41"/>
      <c r="I26" s="41"/>
      <c r="J26" s="41"/>
      <c r="K26" s="41"/>
      <c r="L26" s="41"/>
    </row>
    <row r="27" spans="1:12" x14ac:dyDescent="0.25">
      <c r="A27" s="41"/>
      <c r="B27" s="41"/>
      <c r="C27" s="41"/>
      <c r="D27" s="62"/>
      <c r="E27" s="41"/>
      <c r="F27" s="41"/>
      <c r="G27" s="41"/>
      <c r="H27" s="41"/>
      <c r="I27" s="41"/>
      <c r="J27" s="41"/>
      <c r="K27" s="41"/>
      <c r="L27" s="41"/>
    </row>
    <row r="28" spans="1:12" x14ac:dyDescent="0.25">
      <c r="C28" s="1"/>
    </row>
  </sheetData>
  <sheetProtection algorithmName="SHA-512" hashValue="lIIEIxZazyExRRJVbDraUR6fPvtUEIdhwRmncZHPIbU01IsbBqhOku9vKL/PhA4UGDSmDRyO4GbKa/b8x5Uwwg==" saltValue="P367SeahM6mKvYeoOlz1jg==" spinCount="100000" sheet="1" scenarios="1" formatColumns="0"/>
  <mergeCells count="1">
    <mergeCell ref="F20:L21"/>
  </mergeCells>
  <conditionalFormatting sqref="D4:D6 D8:D10 D14 D16:D18">
    <cfRule type="expression" dxfId="17" priority="3">
      <formula>D4=""</formula>
    </cfRule>
  </conditionalFormatting>
  <conditionalFormatting sqref="D20:D21">
    <cfRule type="expression" dxfId="16" priority="2">
      <formula>AND($D$14&gt;0,$D$16&gt;0,$D$18&gt;0,$D$20&gt;0)</formula>
    </cfRule>
  </conditionalFormatting>
  <conditionalFormatting sqref="F20:L21">
    <cfRule type="expression" dxfId="15" priority="1">
      <formula>COUNTA($D$16:$D$17,$D$14)=3</formula>
    </cfRule>
  </conditionalFormatting>
  <dataValidations count="2">
    <dataValidation type="list" allowBlank="1" showInputMessage="1" showErrorMessage="1" sqref="D6" xr:uid="{D30CC7C8-17DE-4D29-A247-C05916F231B3}">
      <formula1>bez</formula1>
    </dataValidation>
    <dataValidation allowBlank="1" showInputMessage="1" showErrorMessage="1" sqref="D9" xr:uid="{232DC1B4-941D-49A2-B5CD-38234EA37E60}"/>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FBD10-DE68-4A17-B5DF-2678FD5EA6E0}">
  <sheetPr codeName="Blad21">
    <pageSetUpPr fitToPage="1"/>
  </sheetPr>
  <dimension ref="A1:L28"/>
  <sheetViews>
    <sheetView showGridLines="0" showRowColHeaders="0" showZeros="0" zoomScaleNormal="100" workbookViewId="0"/>
  </sheetViews>
  <sheetFormatPr defaultColWidth="9.140625" defaultRowHeight="15" x14ac:dyDescent="0.25"/>
  <cols>
    <col min="1" max="1" width="3" customWidth="1"/>
    <col min="2" max="2" width="4" customWidth="1"/>
    <col min="3" max="3" width="87.85546875" customWidth="1"/>
    <col min="4" max="4" width="23.5703125" customWidth="1"/>
    <col min="5" max="5" width="3.42578125" customWidth="1"/>
    <col min="6" max="6" width="7.7109375" customWidth="1"/>
  </cols>
  <sheetData>
    <row r="1" spans="1:12" x14ac:dyDescent="0.25">
      <c r="A1" s="41"/>
      <c r="B1" s="41"/>
      <c r="C1" s="41"/>
      <c r="D1" s="41"/>
      <c r="E1" s="41"/>
      <c r="F1" s="41"/>
      <c r="G1" s="41"/>
      <c r="H1" s="41"/>
      <c r="I1" s="41"/>
      <c r="J1" s="41"/>
      <c r="K1" s="41"/>
      <c r="L1" s="41"/>
    </row>
    <row r="2" spans="1:12" x14ac:dyDescent="0.25">
      <c r="A2" s="41"/>
      <c r="B2" s="41"/>
      <c r="C2" s="41"/>
      <c r="D2" s="41"/>
      <c r="E2" s="41"/>
      <c r="F2" s="41"/>
      <c r="G2" s="41"/>
      <c r="H2" s="41"/>
      <c r="I2" s="41"/>
      <c r="J2" s="41"/>
      <c r="K2" s="41"/>
      <c r="L2" s="41"/>
    </row>
    <row r="3" spans="1:12" ht="15.75" x14ac:dyDescent="0.25">
      <c r="A3" s="41"/>
      <c r="B3" s="66"/>
      <c r="C3" s="29" t="s">
        <v>165</v>
      </c>
      <c r="D3" s="30" t="s">
        <v>166</v>
      </c>
      <c r="E3" s="14"/>
      <c r="F3" s="41"/>
      <c r="G3" s="41"/>
      <c r="H3" s="41"/>
      <c r="I3" s="41"/>
      <c r="J3" s="41"/>
      <c r="K3" s="41"/>
      <c r="L3" s="41"/>
    </row>
    <row r="4" spans="1:12" ht="14.65" customHeight="1" x14ac:dyDescent="0.25">
      <c r="A4" s="41"/>
      <c r="B4" s="66">
        <v>1</v>
      </c>
      <c r="C4" s="15" t="s">
        <v>167</v>
      </c>
      <c r="D4" s="16"/>
      <c r="E4" s="14"/>
      <c r="F4" s="41" t="s">
        <v>168</v>
      </c>
      <c r="G4" s="41"/>
      <c r="H4" s="41"/>
      <c r="I4" s="41"/>
      <c r="J4" s="41"/>
      <c r="K4" s="41"/>
      <c r="L4" s="41"/>
    </row>
    <row r="5" spans="1:12" ht="14.65" customHeight="1" x14ac:dyDescent="0.25">
      <c r="A5" s="41"/>
      <c r="B5" s="66">
        <v>2</v>
      </c>
      <c r="C5" s="15" t="s">
        <v>169</v>
      </c>
      <c r="D5" s="17"/>
      <c r="E5" s="14"/>
      <c r="F5" s="41" t="s">
        <v>170</v>
      </c>
      <c r="G5" s="41"/>
      <c r="H5" s="41"/>
      <c r="I5" s="41"/>
      <c r="J5" s="41"/>
      <c r="K5" s="41"/>
      <c r="L5" s="41"/>
    </row>
    <row r="6" spans="1:12" ht="14.65" customHeight="1" x14ac:dyDescent="0.25">
      <c r="A6" s="41"/>
      <c r="B6" s="66">
        <v>3</v>
      </c>
      <c r="C6" s="15" t="s">
        <v>171</v>
      </c>
      <c r="D6" s="18"/>
      <c r="E6" s="14"/>
      <c r="F6" s="41" t="s">
        <v>172</v>
      </c>
      <c r="G6" s="41"/>
      <c r="H6" s="41"/>
      <c r="I6" s="41"/>
      <c r="J6" s="41"/>
      <c r="K6" s="41"/>
      <c r="L6" s="41"/>
    </row>
    <row r="7" spans="1:12" ht="14.65" customHeight="1" x14ac:dyDescent="0.25">
      <c r="A7" s="41"/>
      <c r="B7" s="66">
        <v>5</v>
      </c>
      <c r="C7" s="15" t="s">
        <v>173</v>
      </c>
      <c r="D7" s="19">
        <f>D6*92.5%</f>
        <v>0</v>
      </c>
      <c r="E7" s="14"/>
      <c r="F7" s="41" t="s">
        <v>174</v>
      </c>
      <c r="G7" s="41"/>
      <c r="H7" s="41"/>
      <c r="I7" s="41"/>
      <c r="J7" s="41"/>
      <c r="K7" s="41"/>
      <c r="L7" s="41"/>
    </row>
    <row r="8" spans="1:12" ht="14.65" customHeight="1" x14ac:dyDescent="0.25">
      <c r="A8" s="41"/>
      <c r="B8" s="66">
        <v>6</v>
      </c>
      <c r="C8" s="15" t="s">
        <v>175</v>
      </c>
      <c r="D8" s="18"/>
      <c r="E8" s="14"/>
      <c r="F8" s="41"/>
      <c r="G8" s="41"/>
      <c r="H8" s="41"/>
      <c r="I8" s="41"/>
      <c r="J8" s="41"/>
      <c r="K8" s="41"/>
      <c r="L8" s="41"/>
    </row>
    <row r="9" spans="1:12" ht="14.65" customHeight="1" x14ac:dyDescent="0.25">
      <c r="A9" s="41"/>
      <c r="B9" s="66">
        <v>7</v>
      </c>
      <c r="C9" s="15" t="s">
        <v>176</v>
      </c>
      <c r="D9" s="18"/>
      <c r="E9" s="14"/>
      <c r="F9" s="67" t="s">
        <v>177</v>
      </c>
      <c r="G9" s="41"/>
      <c r="H9" s="41"/>
      <c r="I9" s="41"/>
      <c r="J9" s="41"/>
      <c r="K9" s="41"/>
      <c r="L9" s="41"/>
    </row>
    <row r="10" spans="1:12" ht="14.65" customHeight="1" x14ac:dyDescent="0.25">
      <c r="A10" s="41"/>
      <c r="B10" s="66">
        <v>8</v>
      </c>
      <c r="C10" s="15" t="s">
        <v>178</v>
      </c>
      <c r="D10" s="20"/>
      <c r="E10" s="68" t="s">
        <v>179</v>
      </c>
      <c r="F10" s="8" t="s">
        <v>180</v>
      </c>
      <c r="G10" s="41"/>
      <c r="H10" s="41"/>
      <c r="I10" s="41"/>
      <c r="J10" s="41"/>
      <c r="K10" s="41"/>
      <c r="L10" s="41"/>
    </row>
    <row r="11" spans="1:12" ht="14.65" customHeight="1" x14ac:dyDescent="0.25">
      <c r="A11" s="41"/>
      <c r="B11" s="66">
        <v>9</v>
      </c>
      <c r="C11" s="15" t="s">
        <v>181</v>
      </c>
      <c r="D11" s="21">
        <f>D10*D7</f>
        <v>0</v>
      </c>
      <c r="E11" s="14"/>
      <c r="F11" s="41"/>
      <c r="G11" s="41"/>
      <c r="H11" s="41"/>
      <c r="I11" s="41"/>
      <c r="J11" s="41"/>
      <c r="K11" s="41"/>
      <c r="L11" s="41"/>
    </row>
    <row r="12" spans="1:12" ht="14.65" customHeight="1" x14ac:dyDescent="0.25">
      <c r="A12" s="41"/>
      <c r="B12" s="66">
        <v>10</v>
      </c>
      <c r="C12" s="15" t="s">
        <v>182</v>
      </c>
      <c r="D12" s="22">
        <f>IFERROR(D10/D9,0)</f>
        <v>0</v>
      </c>
      <c r="E12" s="14"/>
      <c r="F12" s="41"/>
      <c r="G12" s="41"/>
      <c r="H12" s="41"/>
      <c r="I12" s="41"/>
      <c r="J12" s="41"/>
      <c r="K12" s="41"/>
      <c r="L12" s="41"/>
    </row>
    <row r="13" spans="1:12" ht="14.65" customHeight="1" x14ac:dyDescent="0.25">
      <c r="A13" s="41"/>
      <c r="B13" s="66">
        <v>11</v>
      </c>
      <c r="C13" s="15" t="s">
        <v>183</v>
      </c>
      <c r="D13" s="23">
        <f>IFERROR((D10/D9*D8),0)</f>
        <v>0</v>
      </c>
      <c r="E13" s="14"/>
      <c r="F13" s="41"/>
      <c r="G13" s="41"/>
      <c r="H13" s="41"/>
      <c r="I13" s="41"/>
      <c r="J13" s="41"/>
      <c r="K13" s="41"/>
      <c r="L13" s="41"/>
    </row>
    <row r="14" spans="1:12" ht="14.65" customHeight="1" x14ac:dyDescent="0.25">
      <c r="A14" s="41"/>
      <c r="B14" s="66">
        <v>12</v>
      </c>
      <c r="C14" s="15" t="s">
        <v>184</v>
      </c>
      <c r="D14" s="18"/>
      <c r="E14" s="14"/>
      <c r="F14" s="41" t="s">
        <v>185</v>
      </c>
      <c r="G14" s="41"/>
      <c r="H14" s="41"/>
      <c r="I14" s="41"/>
      <c r="J14" s="41"/>
      <c r="K14" s="41"/>
      <c r="L14" s="41"/>
    </row>
    <row r="15" spans="1:12" ht="14.65" customHeight="1" x14ac:dyDescent="0.25">
      <c r="A15" s="41"/>
      <c r="B15" s="66">
        <v>13</v>
      </c>
      <c r="C15" s="15" t="s">
        <v>186</v>
      </c>
      <c r="D15" s="21">
        <f>D14*(365/7)*36</f>
        <v>0</v>
      </c>
      <c r="E15" s="14"/>
      <c r="F15" s="41"/>
      <c r="G15" s="41"/>
      <c r="H15" s="41"/>
      <c r="I15" s="41"/>
      <c r="J15" s="41"/>
      <c r="K15" s="41"/>
      <c r="L15" s="41"/>
    </row>
    <row r="16" spans="1:12" ht="14.65" customHeight="1" x14ac:dyDescent="0.25">
      <c r="A16" s="41"/>
      <c r="B16" s="66">
        <v>14</v>
      </c>
      <c r="C16" s="15" t="str">
        <f>"Netto roosteruren groepsbegeleiders op de groep TIJDENS de "&amp;TEXT(D10,"#.###")&amp;" openingsuren per jaar"</f>
        <v>Netto roosteruren groepsbegeleiders op de groep TIJDENS de  openingsuren per jaar</v>
      </c>
      <c r="D16" s="20"/>
      <c r="E16" s="68" t="s">
        <v>179</v>
      </c>
      <c r="F16" s="41" t="s">
        <v>187</v>
      </c>
      <c r="G16" s="41"/>
      <c r="H16" s="41"/>
      <c r="I16" s="41"/>
      <c r="J16" s="41"/>
      <c r="K16" s="41"/>
      <c r="L16" s="41"/>
    </row>
    <row r="17" spans="1:12" ht="14.65" customHeight="1" x14ac:dyDescent="0.25">
      <c r="A17" s="41"/>
      <c r="B17" s="66">
        <v>15</v>
      </c>
      <c r="C17" s="15" t="s">
        <v>188</v>
      </c>
      <c r="D17" s="24"/>
      <c r="E17" s="14"/>
      <c r="F17" s="41" t="s">
        <v>189</v>
      </c>
      <c r="G17" s="41"/>
      <c r="H17" s="41"/>
      <c r="I17" s="41"/>
      <c r="J17" s="41"/>
      <c r="K17" s="41"/>
      <c r="L17" s="41"/>
    </row>
    <row r="18" spans="1:12" ht="14.65" customHeight="1" x14ac:dyDescent="0.25">
      <c r="A18" s="41"/>
      <c r="B18" s="66">
        <v>16</v>
      </c>
      <c r="C18" s="15" t="s">
        <v>190</v>
      </c>
      <c r="D18" s="21">
        <f>D17*D13</f>
        <v>0</v>
      </c>
      <c r="E18" s="14"/>
      <c r="F18" s="41"/>
      <c r="G18" s="41"/>
      <c r="H18" s="41"/>
      <c r="I18" s="41"/>
      <c r="J18" s="41"/>
      <c r="K18" s="41"/>
      <c r="L18" s="41"/>
    </row>
    <row r="19" spans="1:12" ht="14.65" customHeight="1" x14ac:dyDescent="0.25">
      <c r="A19" s="41"/>
      <c r="B19" s="66">
        <v>17</v>
      </c>
      <c r="C19" s="15" t="s">
        <v>191</v>
      </c>
      <c r="D19" s="21" t="str">
        <f>IF(COUNTA(D16:D17)=2,D15-D16-D17,"")</f>
        <v/>
      </c>
      <c r="E19" s="14"/>
      <c r="F19" s="41"/>
      <c r="G19" s="41"/>
      <c r="H19" s="41"/>
      <c r="I19" s="41"/>
      <c r="J19" s="41"/>
      <c r="K19" s="41"/>
      <c r="L19" s="41"/>
    </row>
    <row r="20" spans="1:12" ht="14.65" customHeight="1" x14ac:dyDescent="0.25">
      <c r="A20" s="41"/>
      <c r="B20" s="66">
        <v>18</v>
      </c>
      <c r="C20" s="25" t="s">
        <v>192</v>
      </c>
      <c r="D20" s="21" t="str">
        <f>IFERROR((D16+D18)/D14,"")</f>
        <v/>
      </c>
      <c r="E20" s="14"/>
      <c r="F20" s="76" t="str">
        <f>IF(COUNTA(D16:D17,D14)=3," check: kloppen deze twee oranje waarden met jullie administratie?","")</f>
        <v/>
      </c>
      <c r="G20" s="76"/>
      <c r="H20" s="76"/>
      <c r="I20" s="76"/>
      <c r="J20" s="76"/>
      <c r="K20" s="76"/>
      <c r="L20" s="76"/>
    </row>
    <row r="21" spans="1:12" ht="14.65" customHeight="1" x14ac:dyDescent="0.25">
      <c r="A21" s="41"/>
      <c r="B21" s="66">
        <v>19</v>
      </c>
      <c r="C21" s="25" t="s">
        <v>193</v>
      </c>
      <c r="D21" s="26" t="str">
        <f>IFERROR(D20/1878,"")</f>
        <v/>
      </c>
      <c r="E21" s="14"/>
      <c r="F21" s="76"/>
      <c r="G21" s="76"/>
      <c r="H21" s="76"/>
      <c r="I21" s="76"/>
      <c r="J21" s="76"/>
      <c r="K21" s="76"/>
      <c r="L21" s="76"/>
    </row>
    <row r="22" spans="1:12" ht="14.65" customHeight="1" x14ac:dyDescent="0.25">
      <c r="A22" s="41"/>
      <c r="B22" s="13">
        <v>20</v>
      </c>
      <c r="C22" s="27" t="s">
        <v>194</v>
      </c>
      <c r="D22" s="28" t="str">
        <f>IFERROR(D16/D10/D7,"")</f>
        <v/>
      </c>
      <c r="E22" s="14"/>
      <c r="F22" s="41"/>
      <c r="G22" s="8"/>
      <c r="H22" s="8"/>
      <c r="I22" s="8"/>
      <c r="J22" s="8"/>
      <c r="K22" s="8"/>
      <c r="L22" s="8"/>
    </row>
    <row r="23" spans="1:12" ht="14.65" customHeight="1" x14ac:dyDescent="0.25">
      <c r="A23" s="41"/>
      <c r="B23" s="66">
        <v>21</v>
      </c>
      <c r="C23" s="15" t="s">
        <v>195</v>
      </c>
      <c r="D23" s="69" t="str">
        <f>IFERROR(IF(D22&lt;&gt;"",IF(D22&lt;Lijsten!F3,-0.5,IF(D22&gt;Lijsten!G8,0.5,(D22-INDEX(Lijsten!$F:$K,MATCH(D22,Lijsten!$F:$F,1),6))/INDEX(Lijsten!$F:$K,MATCH(D22,Lijsten!$F:$F,1),5)))*4,""),"")</f>
        <v/>
      </c>
      <c r="E23" s="14"/>
      <c r="F23" s="41" t="s">
        <v>196</v>
      </c>
      <c r="G23" s="8"/>
      <c r="H23" s="8"/>
      <c r="I23" s="8"/>
      <c r="J23" s="8"/>
      <c r="K23" s="8"/>
      <c r="L23" s="8"/>
    </row>
    <row r="24" spans="1:12" x14ac:dyDescent="0.25">
      <c r="A24" s="41"/>
      <c r="B24" s="41"/>
      <c r="C24" s="41"/>
      <c r="D24" s="41"/>
      <c r="E24" s="41"/>
      <c r="F24" s="70" t="s">
        <v>197</v>
      </c>
      <c r="G24" s="41"/>
      <c r="H24" s="41"/>
      <c r="I24" s="41"/>
      <c r="J24" s="41"/>
      <c r="K24" s="41"/>
      <c r="L24" s="41"/>
    </row>
    <row r="25" spans="1:12" ht="15.75" x14ac:dyDescent="0.25">
      <c r="A25" s="41"/>
      <c r="B25" s="31" t="str">
        <f>IFERROR(IF(D22&gt;0,"Intensiteit: '"&amp;INDEX(Lijsten!F:L,MATCH($D$22,Lijsten!F:F,1),3)&amp;"'. Bandbreedte begeleidingsintensiteit: "&amp;INDEX(Lijsten!F:L,MATCH($D$22,Lijsten!F:F,1),4)&amp;".   Tarief: "&amp;TEXT(INDEX(Lijsten!F:L,MATCH(D22,Lijsten!F:F,1),7)," € 00,00")&amp; " per uur","Vul alle grijze velden in om de intensiteitsbepaling te zien."),"Vul alle grijze velden in om de intensiteitsbepaling te zien.")</f>
        <v>Vul alle grijze velden in om de intensiteitsbepaling te zien.</v>
      </c>
      <c r="C25" s="8"/>
      <c r="D25" s="41"/>
      <c r="E25" s="41"/>
      <c r="F25" s="41"/>
      <c r="G25" s="41"/>
      <c r="H25" s="41"/>
      <c r="I25" s="41"/>
      <c r="J25" s="41"/>
      <c r="K25" s="41"/>
      <c r="L25" s="41"/>
    </row>
    <row r="26" spans="1:12" x14ac:dyDescent="0.25">
      <c r="A26" s="41"/>
      <c r="B26" s="41"/>
      <c r="C26" s="41"/>
      <c r="D26" s="41"/>
      <c r="E26" s="41"/>
      <c r="F26" s="41"/>
      <c r="G26" s="41"/>
      <c r="H26" s="41"/>
      <c r="I26" s="41"/>
      <c r="J26" s="41"/>
      <c r="K26" s="41"/>
      <c r="L26" s="41"/>
    </row>
    <row r="27" spans="1:12" x14ac:dyDescent="0.25">
      <c r="A27" s="41"/>
      <c r="B27" s="41"/>
      <c r="C27" s="41"/>
      <c r="D27" s="62"/>
      <c r="E27" s="41"/>
      <c r="F27" s="41"/>
      <c r="G27" s="41"/>
      <c r="H27" s="41"/>
      <c r="I27" s="41"/>
      <c r="J27" s="41"/>
      <c r="K27" s="41"/>
      <c r="L27" s="41"/>
    </row>
    <row r="28" spans="1:12" x14ac:dyDescent="0.25">
      <c r="C28" s="1"/>
    </row>
  </sheetData>
  <sheetProtection algorithmName="SHA-512" hashValue="AW587DDeUZO2lYXEN5dnSIh5Zqy3xitfUTR1LM3jPtg0QFS8cOg8o+bTvCG85Vcy4qFziX74+xtf+Ym6B13T2g==" saltValue="Qp19ihYOo+7bsXxYwwzALQ==" spinCount="100000" sheet="1" scenarios="1" formatColumns="0"/>
  <mergeCells count="1">
    <mergeCell ref="F20:L21"/>
  </mergeCells>
  <conditionalFormatting sqref="D4:D6 D8:D10 D14 D16:D18">
    <cfRule type="expression" dxfId="14" priority="3">
      <formula>D4=""</formula>
    </cfRule>
  </conditionalFormatting>
  <conditionalFormatting sqref="D20:D21">
    <cfRule type="expression" dxfId="13" priority="2">
      <formula>AND($D$14&gt;0,$D$16&gt;0,$D$18&gt;0,$D$20&gt;0)</formula>
    </cfRule>
  </conditionalFormatting>
  <conditionalFormatting sqref="F20:L21">
    <cfRule type="expression" dxfId="12" priority="1">
      <formula>COUNTA($D$16:$D$17,$D$14)=3</formula>
    </cfRule>
  </conditionalFormatting>
  <dataValidations count="2">
    <dataValidation type="list" allowBlank="1" showInputMessage="1" showErrorMessage="1" sqref="D6" xr:uid="{3C09E285-225C-4B1B-BBB6-7249DB0493AF}">
      <formula1>bez</formula1>
    </dataValidation>
    <dataValidation allowBlank="1" showInputMessage="1" showErrorMessage="1" sqref="D9" xr:uid="{B54C5786-02EC-47C7-A863-08E54D4677F1}"/>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74240-66A5-49C9-A709-15107F0A8965}">
  <sheetPr codeName="Blad22">
    <pageSetUpPr fitToPage="1"/>
  </sheetPr>
  <dimension ref="A1:L28"/>
  <sheetViews>
    <sheetView showGridLines="0" showRowColHeaders="0" showZeros="0" zoomScaleNormal="100" workbookViewId="0"/>
  </sheetViews>
  <sheetFormatPr defaultColWidth="9.140625" defaultRowHeight="15" x14ac:dyDescent="0.25"/>
  <cols>
    <col min="1" max="1" width="3" customWidth="1"/>
    <col min="2" max="2" width="4" customWidth="1"/>
    <col min="3" max="3" width="87.85546875" customWidth="1"/>
    <col min="4" max="4" width="23.5703125" customWidth="1"/>
    <col min="5" max="5" width="3.42578125" customWidth="1"/>
    <col min="6" max="6" width="7.7109375" customWidth="1"/>
  </cols>
  <sheetData>
    <row r="1" spans="1:12" x14ac:dyDescent="0.25">
      <c r="A1" s="41"/>
      <c r="B1" s="41"/>
      <c r="C1" s="41"/>
      <c r="D1" s="41"/>
      <c r="E1" s="41"/>
      <c r="F1" s="41"/>
      <c r="G1" s="41"/>
      <c r="H1" s="41"/>
      <c r="I1" s="41"/>
      <c r="J1" s="41"/>
      <c r="K1" s="41"/>
      <c r="L1" s="41"/>
    </row>
    <row r="2" spans="1:12" x14ac:dyDescent="0.25">
      <c r="A2" s="41"/>
      <c r="B2" s="41"/>
      <c r="C2" s="41"/>
      <c r="D2" s="41"/>
      <c r="E2" s="41"/>
      <c r="F2" s="41"/>
      <c r="G2" s="41"/>
      <c r="H2" s="41"/>
      <c r="I2" s="41"/>
      <c r="J2" s="41"/>
      <c r="K2" s="41"/>
      <c r="L2" s="41"/>
    </row>
    <row r="3" spans="1:12" ht="15.75" x14ac:dyDescent="0.25">
      <c r="A3" s="41"/>
      <c r="B3" s="66"/>
      <c r="C3" s="29" t="s">
        <v>165</v>
      </c>
      <c r="D3" s="30" t="s">
        <v>166</v>
      </c>
      <c r="E3" s="14"/>
      <c r="F3" s="41"/>
      <c r="G3" s="41"/>
      <c r="H3" s="41"/>
      <c r="I3" s="41"/>
      <c r="J3" s="41"/>
      <c r="K3" s="41"/>
      <c r="L3" s="41"/>
    </row>
    <row r="4" spans="1:12" ht="14.65" customHeight="1" x14ac:dyDescent="0.25">
      <c r="A4" s="41"/>
      <c r="B4" s="66">
        <v>1</v>
      </c>
      <c r="C4" s="15" t="s">
        <v>167</v>
      </c>
      <c r="D4" s="16"/>
      <c r="E4" s="14"/>
      <c r="F4" s="41" t="s">
        <v>168</v>
      </c>
      <c r="G4" s="41"/>
      <c r="H4" s="41"/>
      <c r="I4" s="41"/>
      <c r="J4" s="41"/>
      <c r="K4" s="41"/>
      <c r="L4" s="41"/>
    </row>
    <row r="5" spans="1:12" ht="14.65" customHeight="1" x14ac:dyDescent="0.25">
      <c r="A5" s="41"/>
      <c r="B5" s="66">
        <v>2</v>
      </c>
      <c r="C5" s="15" t="s">
        <v>169</v>
      </c>
      <c r="D5" s="17"/>
      <c r="E5" s="14"/>
      <c r="F5" s="41" t="s">
        <v>170</v>
      </c>
      <c r="G5" s="41"/>
      <c r="H5" s="41"/>
      <c r="I5" s="41"/>
      <c r="J5" s="41"/>
      <c r="K5" s="41"/>
      <c r="L5" s="41"/>
    </row>
    <row r="6" spans="1:12" ht="14.65" customHeight="1" x14ac:dyDescent="0.25">
      <c r="A6" s="41"/>
      <c r="B6" s="66">
        <v>3</v>
      </c>
      <c r="C6" s="15" t="s">
        <v>171</v>
      </c>
      <c r="D6" s="18"/>
      <c r="E6" s="14"/>
      <c r="F6" s="41" t="s">
        <v>172</v>
      </c>
      <c r="G6" s="41"/>
      <c r="H6" s="41"/>
      <c r="I6" s="41"/>
      <c r="J6" s="41"/>
      <c r="K6" s="41"/>
      <c r="L6" s="41"/>
    </row>
    <row r="7" spans="1:12" ht="14.65" customHeight="1" x14ac:dyDescent="0.25">
      <c r="A7" s="41"/>
      <c r="B7" s="66">
        <v>5</v>
      </c>
      <c r="C7" s="15" t="s">
        <v>173</v>
      </c>
      <c r="D7" s="19">
        <f>D6*92.5%</f>
        <v>0</v>
      </c>
      <c r="E7" s="14"/>
      <c r="F7" s="41" t="s">
        <v>174</v>
      </c>
      <c r="G7" s="41"/>
      <c r="H7" s="41"/>
      <c r="I7" s="41"/>
      <c r="J7" s="41"/>
      <c r="K7" s="41"/>
      <c r="L7" s="41"/>
    </row>
    <row r="8" spans="1:12" ht="14.65" customHeight="1" x14ac:dyDescent="0.25">
      <c r="A8" s="41"/>
      <c r="B8" s="66">
        <v>6</v>
      </c>
      <c r="C8" s="15" t="s">
        <v>175</v>
      </c>
      <c r="D8" s="18"/>
      <c r="E8" s="14"/>
      <c r="F8" s="41"/>
      <c r="G8" s="41"/>
      <c r="H8" s="41"/>
      <c r="I8" s="41"/>
      <c r="J8" s="41"/>
      <c r="K8" s="41"/>
      <c r="L8" s="41"/>
    </row>
    <row r="9" spans="1:12" ht="14.65" customHeight="1" x14ac:dyDescent="0.25">
      <c r="A9" s="41"/>
      <c r="B9" s="66">
        <v>7</v>
      </c>
      <c r="C9" s="15" t="s">
        <v>176</v>
      </c>
      <c r="D9" s="18"/>
      <c r="E9" s="14"/>
      <c r="F9" s="67" t="s">
        <v>177</v>
      </c>
      <c r="G9" s="41"/>
      <c r="H9" s="41"/>
      <c r="I9" s="41"/>
      <c r="J9" s="41"/>
      <c r="K9" s="41"/>
      <c r="L9" s="41"/>
    </row>
    <row r="10" spans="1:12" ht="14.65" customHeight="1" x14ac:dyDescent="0.25">
      <c r="A10" s="41"/>
      <c r="B10" s="66">
        <v>8</v>
      </c>
      <c r="C10" s="15" t="s">
        <v>178</v>
      </c>
      <c r="D10" s="20"/>
      <c r="E10" s="68" t="s">
        <v>179</v>
      </c>
      <c r="F10" s="8" t="s">
        <v>180</v>
      </c>
      <c r="G10" s="41"/>
      <c r="H10" s="41"/>
      <c r="I10" s="41"/>
      <c r="J10" s="41"/>
      <c r="K10" s="41"/>
      <c r="L10" s="41"/>
    </row>
    <row r="11" spans="1:12" ht="14.65" customHeight="1" x14ac:dyDescent="0.25">
      <c r="A11" s="41"/>
      <c r="B11" s="66">
        <v>9</v>
      </c>
      <c r="C11" s="15" t="s">
        <v>181</v>
      </c>
      <c r="D11" s="21">
        <f>D10*D7</f>
        <v>0</v>
      </c>
      <c r="E11" s="14"/>
      <c r="F11" s="41"/>
      <c r="G11" s="41"/>
      <c r="H11" s="41"/>
      <c r="I11" s="41"/>
      <c r="J11" s="41"/>
      <c r="K11" s="41"/>
      <c r="L11" s="41"/>
    </row>
    <row r="12" spans="1:12" ht="14.65" customHeight="1" x14ac:dyDescent="0.25">
      <c r="A12" s="41"/>
      <c r="B12" s="66">
        <v>10</v>
      </c>
      <c r="C12" s="15" t="s">
        <v>182</v>
      </c>
      <c r="D12" s="22">
        <f>IFERROR(D10/D9,0)</f>
        <v>0</v>
      </c>
      <c r="E12" s="14"/>
      <c r="F12" s="41"/>
      <c r="G12" s="41"/>
      <c r="H12" s="41"/>
      <c r="I12" s="41"/>
      <c r="J12" s="41"/>
      <c r="K12" s="41"/>
      <c r="L12" s="41"/>
    </row>
    <row r="13" spans="1:12" ht="14.65" customHeight="1" x14ac:dyDescent="0.25">
      <c r="A13" s="41"/>
      <c r="B13" s="66">
        <v>11</v>
      </c>
      <c r="C13" s="15" t="s">
        <v>183</v>
      </c>
      <c r="D13" s="23">
        <f>IFERROR((D10/D9*D8),0)</f>
        <v>0</v>
      </c>
      <c r="E13" s="14"/>
      <c r="F13" s="41"/>
      <c r="G13" s="41"/>
      <c r="H13" s="41"/>
      <c r="I13" s="41"/>
      <c r="J13" s="41"/>
      <c r="K13" s="41"/>
      <c r="L13" s="41"/>
    </row>
    <row r="14" spans="1:12" ht="14.65" customHeight="1" x14ac:dyDescent="0.25">
      <c r="A14" s="41"/>
      <c r="B14" s="66">
        <v>12</v>
      </c>
      <c r="C14" s="15" t="s">
        <v>184</v>
      </c>
      <c r="D14" s="18"/>
      <c r="E14" s="14"/>
      <c r="F14" s="41" t="s">
        <v>185</v>
      </c>
      <c r="G14" s="41"/>
      <c r="H14" s="41"/>
      <c r="I14" s="41"/>
      <c r="J14" s="41"/>
      <c r="K14" s="41"/>
      <c r="L14" s="41"/>
    </row>
    <row r="15" spans="1:12" ht="14.65" customHeight="1" x14ac:dyDescent="0.25">
      <c r="A15" s="41"/>
      <c r="B15" s="66">
        <v>13</v>
      </c>
      <c r="C15" s="15" t="s">
        <v>186</v>
      </c>
      <c r="D15" s="21">
        <f>D14*(365/7)*36</f>
        <v>0</v>
      </c>
      <c r="E15" s="14"/>
      <c r="F15" s="41"/>
      <c r="G15" s="41"/>
      <c r="H15" s="41"/>
      <c r="I15" s="41"/>
      <c r="J15" s="41"/>
      <c r="K15" s="41"/>
      <c r="L15" s="41"/>
    </row>
    <row r="16" spans="1:12" ht="14.65" customHeight="1" x14ac:dyDescent="0.25">
      <c r="A16" s="41"/>
      <c r="B16" s="66">
        <v>14</v>
      </c>
      <c r="C16" s="15" t="str">
        <f>"Netto roosteruren groepsbegeleiders op de groep TIJDENS de "&amp;TEXT(D10,"#.###")&amp;" openingsuren per jaar"</f>
        <v>Netto roosteruren groepsbegeleiders op de groep TIJDENS de  openingsuren per jaar</v>
      </c>
      <c r="D16" s="20"/>
      <c r="E16" s="68" t="s">
        <v>179</v>
      </c>
      <c r="F16" s="41" t="s">
        <v>187</v>
      </c>
      <c r="G16" s="41"/>
      <c r="H16" s="41"/>
      <c r="I16" s="41"/>
      <c r="J16" s="41"/>
      <c r="K16" s="41"/>
      <c r="L16" s="41"/>
    </row>
    <row r="17" spans="1:12" ht="14.65" customHeight="1" x14ac:dyDescent="0.25">
      <c r="A17" s="41"/>
      <c r="B17" s="66">
        <v>15</v>
      </c>
      <c r="C17" s="15" t="s">
        <v>188</v>
      </c>
      <c r="D17" s="24"/>
      <c r="E17" s="14"/>
      <c r="F17" s="41" t="s">
        <v>189</v>
      </c>
      <c r="G17" s="41"/>
      <c r="H17" s="41"/>
      <c r="I17" s="41"/>
      <c r="J17" s="41"/>
      <c r="K17" s="41"/>
      <c r="L17" s="41"/>
    </row>
    <row r="18" spans="1:12" ht="14.65" customHeight="1" x14ac:dyDescent="0.25">
      <c r="A18" s="41"/>
      <c r="B18" s="66">
        <v>16</v>
      </c>
      <c r="C18" s="15" t="s">
        <v>190</v>
      </c>
      <c r="D18" s="21">
        <f>D17*D13</f>
        <v>0</v>
      </c>
      <c r="E18" s="14"/>
      <c r="F18" s="41"/>
      <c r="G18" s="41"/>
      <c r="H18" s="41"/>
      <c r="I18" s="41"/>
      <c r="J18" s="41"/>
      <c r="K18" s="41"/>
      <c r="L18" s="41"/>
    </row>
    <row r="19" spans="1:12" ht="14.65" customHeight="1" x14ac:dyDescent="0.25">
      <c r="A19" s="41"/>
      <c r="B19" s="66">
        <v>17</v>
      </c>
      <c r="C19" s="15" t="s">
        <v>191</v>
      </c>
      <c r="D19" s="21" t="str">
        <f>IF(COUNTA(D16:D17)=2,D15-D16-D17,"")</f>
        <v/>
      </c>
      <c r="E19" s="14"/>
      <c r="F19" s="41"/>
      <c r="G19" s="41"/>
      <c r="H19" s="41"/>
      <c r="I19" s="41"/>
      <c r="J19" s="41"/>
      <c r="K19" s="41"/>
      <c r="L19" s="41"/>
    </row>
    <row r="20" spans="1:12" ht="14.65" customHeight="1" x14ac:dyDescent="0.25">
      <c r="A20" s="41"/>
      <c r="B20" s="66">
        <v>18</v>
      </c>
      <c r="C20" s="25" t="s">
        <v>192</v>
      </c>
      <c r="D20" s="21" t="str">
        <f>IFERROR((D16+D18)/D14,"")</f>
        <v/>
      </c>
      <c r="E20" s="14"/>
      <c r="F20" s="76" t="str">
        <f>IF(COUNTA(D16:D17,D14)=3," check: kloppen deze twee oranje waarden met jullie administratie?","")</f>
        <v/>
      </c>
      <c r="G20" s="76"/>
      <c r="H20" s="76"/>
      <c r="I20" s="76"/>
      <c r="J20" s="76"/>
      <c r="K20" s="76"/>
      <c r="L20" s="76"/>
    </row>
    <row r="21" spans="1:12" ht="14.65" customHeight="1" x14ac:dyDescent="0.25">
      <c r="A21" s="41"/>
      <c r="B21" s="66">
        <v>19</v>
      </c>
      <c r="C21" s="25" t="s">
        <v>193</v>
      </c>
      <c r="D21" s="26" t="str">
        <f>IFERROR(D20/1878,"")</f>
        <v/>
      </c>
      <c r="E21" s="14"/>
      <c r="F21" s="76"/>
      <c r="G21" s="76"/>
      <c r="H21" s="76"/>
      <c r="I21" s="76"/>
      <c r="J21" s="76"/>
      <c r="K21" s="76"/>
      <c r="L21" s="76"/>
    </row>
    <row r="22" spans="1:12" ht="14.65" customHeight="1" x14ac:dyDescent="0.25">
      <c r="A22" s="41"/>
      <c r="B22" s="13">
        <v>20</v>
      </c>
      <c r="C22" s="27" t="s">
        <v>194</v>
      </c>
      <c r="D22" s="28" t="str">
        <f>IFERROR(D16/D10/D7,"")</f>
        <v/>
      </c>
      <c r="E22" s="14"/>
      <c r="F22" s="41"/>
      <c r="G22" s="8"/>
      <c r="H22" s="8"/>
      <c r="I22" s="8"/>
      <c r="J22" s="8"/>
      <c r="K22" s="8"/>
      <c r="L22" s="8"/>
    </row>
    <row r="23" spans="1:12" ht="14.65" customHeight="1" x14ac:dyDescent="0.25">
      <c r="A23" s="41"/>
      <c r="B23" s="66">
        <v>21</v>
      </c>
      <c r="C23" s="15" t="s">
        <v>195</v>
      </c>
      <c r="D23" s="69" t="str">
        <f>IFERROR(IF(D22&lt;&gt;"",IF(D22&lt;Lijsten!F3,-0.5,IF(D22&gt;Lijsten!G8,0.5,(D22-INDEX(Lijsten!$F:$K,MATCH(D22,Lijsten!$F:$F,1),6))/INDEX(Lijsten!$F:$K,MATCH(D22,Lijsten!$F:$F,1),5)))*4,""),"")</f>
        <v/>
      </c>
      <c r="E23" s="14"/>
      <c r="F23" s="41" t="s">
        <v>196</v>
      </c>
      <c r="G23" s="8"/>
      <c r="H23" s="8"/>
      <c r="I23" s="8"/>
      <c r="J23" s="8"/>
      <c r="K23" s="8"/>
      <c r="L23" s="8"/>
    </row>
    <row r="24" spans="1:12" x14ac:dyDescent="0.25">
      <c r="A24" s="41"/>
      <c r="B24" s="41"/>
      <c r="C24" s="41"/>
      <c r="D24" s="41"/>
      <c r="E24" s="41"/>
      <c r="F24" s="70" t="s">
        <v>197</v>
      </c>
      <c r="G24" s="41"/>
      <c r="H24" s="41"/>
      <c r="I24" s="41"/>
      <c r="J24" s="41"/>
      <c r="K24" s="41"/>
      <c r="L24" s="41"/>
    </row>
    <row r="25" spans="1:12" ht="15.75" x14ac:dyDescent="0.25">
      <c r="A25" s="41"/>
      <c r="B25" s="31" t="str">
        <f>IFERROR(IF(D22&gt;0,"Intensiteit: '"&amp;INDEX(Lijsten!F:L,MATCH($D$22,Lijsten!F:F,1),3)&amp;"'. Bandbreedte begeleidingsintensiteit: "&amp;INDEX(Lijsten!F:L,MATCH($D$22,Lijsten!F:F,1),4)&amp;".   Tarief: "&amp;TEXT(INDEX(Lijsten!F:L,MATCH(D22,Lijsten!F:F,1),7)," € 00,00")&amp; " per uur","Vul alle grijze velden in om de intensiteitsbepaling te zien."),"Vul alle grijze velden in om de intensiteitsbepaling te zien.")</f>
        <v>Vul alle grijze velden in om de intensiteitsbepaling te zien.</v>
      </c>
      <c r="C25" s="8"/>
      <c r="D25" s="41"/>
      <c r="E25" s="41"/>
      <c r="F25" s="41"/>
      <c r="G25" s="41"/>
      <c r="H25" s="41"/>
      <c r="I25" s="41"/>
      <c r="J25" s="41"/>
      <c r="K25" s="41"/>
      <c r="L25" s="41"/>
    </row>
    <row r="26" spans="1:12" x14ac:dyDescent="0.25">
      <c r="A26" s="41"/>
      <c r="B26" s="41"/>
      <c r="C26" s="41"/>
      <c r="D26" s="41"/>
      <c r="E26" s="41"/>
      <c r="F26" s="41"/>
      <c r="G26" s="41"/>
      <c r="H26" s="41"/>
      <c r="I26" s="41"/>
      <c r="J26" s="41"/>
      <c r="K26" s="41"/>
      <c r="L26" s="41"/>
    </row>
    <row r="27" spans="1:12" x14ac:dyDescent="0.25">
      <c r="A27" s="41"/>
      <c r="B27" s="41"/>
      <c r="C27" s="41"/>
      <c r="D27" s="62"/>
      <c r="E27" s="41"/>
      <c r="F27" s="41"/>
      <c r="G27" s="41"/>
      <c r="H27" s="41"/>
      <c r="I27" s="41"/>
      <c r="J27" s="41"/>
      <c r="K27" s="41"/>
      <c r="L27" s="41"/>
    </row>
    <row r="28" spans="1:12" x14ac:dyDescent="0.25">
      <c r="C28" s="1"/>
    </row>
  </sheetData>
  <sheetProtection algorithmName="SHA-512" hashValue="ovRM7+ElDE6Xv1+6MTJ4F+TcgO3fJatFxV8u1hp00omHetO4Lg8j+a1WwTCCxhffSi1wrP5EwGp20Yot/6M2gg==" saltValue="Lj7g3AOkX378RJWG8/5I9Q==" spinCount="100000" sheet="1" scenarios="1" formatColumns="0"/>
  <mergeCells count="1">
    <mergeCell ref="F20:L21"/>
  </mergeCells>
  <conditionalFormatting sqref="D4:D6 D8:D10 D14 D16:D18">
    <cfRule type="expression" dxfId="11" priority="3">
      <formula>D4=""</formula>
    </cfRule>
  </conditionalFormatting>
  <conditionalFormatting sqref="D20:D21">
    <cfRule type="expression" dxfId="10" priority="2">
      <formula>AND($D$14&gt;0,$D$16&gt;0,$D$18&gt;0,$D$20&gt;0)</formula>
    </cfRule>
  </conditionalFormatting>
  <conditionalFormatting sqref="F20:L21">
    <cfRule type="expression" dxfId="9" priority="1">
      <formula>COUNTA($D$16:$D$17,$D$14)=3</formula>
    </cfRule>
  </conditionalFormatting>
  <dataValidations count="2">
    <dataValidation type="list" allowBlank="1" showInputMessage="1" showErrorMessage="1" sqref="D6" xr:uid="{5981CF83-A8BD-4A0A-8B20-74C81D1DE1F7}">
      <formula1>bez</formula1>
    </dataValidation>
    <dataValidation allowBlank="1" showInputMessage="1" showErrorMessage="1" sqref="D9" xr:uid="{A63179B8-7C52-478F-AF9D-AD0DF80DF9CB}"/>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ACB98-DAF4-4953-941E-61BABE05B219}">
  <sheetPr codeName="Blad23">
    <pageSetUpPr fitToPage="1"/>
  </sheetPr>
  <dimension ref="A1:L28"/>
  <sheetViews>
    <sheetView showGridLines="0" showRowColHeaders="0" showZeros="0" zoomScaleNormal="100" workbookViewId="0"/>
  </sheetViews>
  <sheetFormatPr defaultColWidth="9.140625" defaultRowHeight="15" x14ac:dyDescent="0.25"/>
  <cols>
    <col min="1" max="1" width="3" customWidth="1"/>
    <col min="2" max="2" width="4" customWidth="1"/>
    <col min="3" max="3" width="87.85546875" customWidth="1"/>
    <col min="4" max="4" width="23.5703125" customWidth="1"/>
    <col min="5" max="5" width="3.42578125" customWidth="1"/>
    <col min="6" max="6" width="7.7109375" customWidth="1"/>
  </cols>
  <sheetData>
    <row r="1" spans="1:12" x14ac:dyDescent="0.25">
      <c r="A1" s="41"/>
      <c r="B1" s="41"/>
      <c r="C1" s="41"/>
      <c r="D1" s="41"/>
      <c r="E1" s="41"/>
      <c r="F1" s="41"/>
      <c r="G1" s="41"/>
      <c r="H1" s="41"/>
      <c r="I1" s="41"/>
      <c r="J1" s="41"/>
      <c r="K1" s="41"/>
      <c r="L1" s="41"/>
    </row>
    <row r="2" spans="1:12" x14ac:dyDescent="0.25">
      <c r="A2" s="41"/>
      <c r="B2" s="41"/>
      <c r="C2" s="41"/>
      <c r="D2" s="41"/>
      <c r="E2" s="41"/>
      <c r="F2" s="41"/>
      <c r="G2" s="41"/>
      <c r="H2" s="41"/>
      <c r="I2" s="41"/>
      <c r="J2" s="41"/>
      <c r="K2" s="41"/>
      <c r="L2" s="41"/>
    </row>
    <row r="3" spans="1:12" ht="15.75" x14ac:dyDescent="0.25">
      <c r="A3" s="41"/>
      <c r="B3" s="66"/>
      <c r="C3" s="29" t="s">
        <v>165</v>
      </c>
      <c r="D3" s="30" t="s">
        <v>166</v>
      </c>
      <c r="E3" s="14"/>
      <c r="F3" s="41"/>
      <c r="G3" s="41"/>
      <c r="H3" s="41"/>
      <c r="I3" s="41"/>
      <c r="J3" s="41"/>
      <c r="K3" s="41"/>
      <c r="L3" s="41"/>
    </row>
    <row r="4" spans="1:12" ht="14.65" customHeight="1" x14ac:dyDescent="0.25">
      <c r="A4" s="41"/>
      <c r="B4" s="66">
        <v>1</v>
      </c>
      <c r="C4" s="15" t="s">
        <v>167</v>
      </c>
      <c r="D4" s="16"/>
      <c r="E4" s="14"/>
      <c r="F4" s="41" t="s">
        <v>168</v>
      </c>
      <c r="G4" s="41"/>
      <c r="H4" s="41"/>
      <c r="I4" s="41"/>
      <c r="J4" s="41"/>
      <c r="K4" s="41"/>
      <c r="L4" s="41"/>
    </row>
    <row r="5" spans="1:12" ht="14.65" customHeight="1" x14ac:dyDescent="0.25">
      <c r="A5" s="41"/>
      <c r="B5" s="66">
        <v>2</v>
      </c>
      <c r="C5" s="15" t="s">
        <v>169</v>
      </c>
      <c r="D5" s="17"/>
      <c r="E5" s="14"/>
      <c r="F5" s="41" t="s">
        <v>170</v>
      </c>
      <c r="G5" s="41"/>
      <c r="H5" s="41"/>
      <c r="I5" s="41"/>
      <c r="J5" s="41"/>
      <c r="K5" s="41"/>
      <c r="L5" s="41"/>
    </row>
    <row r="6" spans="1:12" ht="14.65" customHeight="1" x14ac:dyDescent="0.25">
      <c r="A6" s="41"/>
      <c r="B6" s="66">
        <v>3</v>
      </c>
      <c r="C6" s="15" t="s">
        <v>171</v>
      </c>
      <c r="D6" s="18"/>
      <c r="E6" s="14"/>
      <c r="F6" s="41" t="s">
        <v>172</v>
      </c>
      <c r="G6" s="41"/>
      <c r="H6" s="41"/>
      <c r="I6" s="41"/>
      <c r="J6" s="41"/>
      <c r="K6" s="41"/>
      <c r="L6" s="41"/>
    </row>
    <row r="7" spans="1:12" ht="14.65" customHeight="1" x14ac:dyDescent="0.25">
      <c r="A7" s="41"/>
      <c r="B7" s="66">
        <v>5</v>
      </c>
      <c r="C7" s="15" t="s">
        <v>173</v>
      </c>
      <c r="D7" s="19">
        <f>D6*92.5%</f>
        <v>0</v>
      </c>
      <c r="E7" s="14"/>
      <c r="F7" s="41" t="s">
        <v>174</v>
      </c>
      <c r="G7" s="41"/>
      <c r="H7" s="41"/>
      <c r="I7" s="41"/>
      <c r="J7" s="41"/>
      <c r="K7" s="41"/>
      <c r="L7" s="41"/>
    </row>
    <row r="8" spans="1:12" ht="14.65" customHeight="1" x14ac:dyDescent="0.25">
      <c r="A8" s="41"/>
      <c r="B8" s="66">
        <v>6</v>
      </c>
      <c r="C8" s="15" t="s">
        <v>175</v>
      </c>
      <c r="D8" s="18"/>
      <c r="E8" s="14"/>
      <c r="F8" s="41"/>
      <c r="G8" s="41"/>
      <c r="H8" s="41"/>
      <c r="I8" s="41"/>
      <c r="J8" s="41"/>
      <c r="K8" s="41"/>
      <c r="L8" s="41"/>
    </row>
    <row r="9" spans="1:12" ht="14.65" customHeight="1" x14ac:dyDescent="0.25">
      <c r="A9" s="41"/>
      <c r="B9" s="66">
        <v>7</v>
      </c>
      <c r="C9" s="15" t="s">
        <v>176</v>
      </c>
      <c r="D9" s="18"/>
      <c r="E9" s="14"/>
      <c r="F9" s="67" t="s">
        <v>177</v>
      </c>
      <c r="G9" s="41"/>
      <c r="H9" s="41"/>
      <c r="I9" s="41"/>
      <c r="J9" s="41"/>
      <c r="K9" s="41"/>
      <c r="L9" s="41"/>
    </row>
    <row r="10" spans="1:12" ht="14.65" customHeight="1" x14ac:dyDescent="0.25">
      <c r="A10" s="41"/>
      <c r="B10" s="66">
        <v>8</v>
      </c>
      <c r="C10" s="15" t="s">
        <v>178</v>
      </c>
      <c r="D10" s="20"/>
      <c r="E10" s="68" t="s">
        <v>179</v>
      </c>
      <c r="F10" s="8" t="s">
        <v>180</v>
      </c>
      <c r="G10" s="41"/>
      <c r="H10" s="41"/>
      <c r="I10" s="41"/>
      <c r="J10" s="41"/>
      <c r="K10" s="41"/>
      <c r="L10" s="41"/>
    </row>
    <row r="11" spans="1:12" ht="14.65" customHeight="1" x14ac:dyDescent="0.25">
      <c r="A11" s="41"/>
      <c r="B11" s="66">
        <v>9</v>
      </c>
      <c r="C11" s="15" t="s">
        <v>181</v>
      </c>
      <c r="D11" s="21">
        <f>D10*D7</f>
        <v>0</v>
      </c>
      <c r="E11" s="14"/>
      <c r="F11" s="41"/>
      <c r="G11" s="41"/>
      <c r="H11" s="41"/>
      <c r="I11" s="41"/>
      <c r="J11" s="41"/>
      <c r="K11" s="41"/>
      <c r="L11" s="41"/>
    </row>
    <row r="12" spans="1:12" ht="14.65" customHeight="1" x14ac:dyDescent="0.25">
      <c r="A12" s="41"/>
      <c r="B12" s="66">
        <v>10</v>
      </c>
      <c r="C12" s="15" t="s">
        <v>182</v>
      </c>
      <c r="D12" s="22">
        <f>IFERROR(D10/D9,0)</f>
        <v>0</v>
      </c>
      <c r="E12" s="14"/>
      <c r="F12" s="41"/>
      <c r="G12" s="41"/>
      <c r="H12" s="41"/>
      <c r="I12" s="41"/>
      <c r="J12" s="41"/>
      <c r="K12" s="41"/>
      <c r="L12" s="41"/>
    </row>
    <row r="13" spans="1:12" ht="14.65" customHeight="1" x14ac:dyDescent="0.25">
      <c r="A13" s="41"/>
      <c r="B13" s="66">
        <v>11</v>
      </c>
      <c r="C13" s="15" t="s">
        <v>183</v>
      </c>
      <c r="D13" s="23">
        <f>IFERROR((D10/D9*D8),0)</f>
        <v>0</v>
      </c>
      <c r="E13" s="14"/>
      <c r="F13" s="41"/>
      <c r="G13" s="41"/>
      <c r="H13" s="41"/>
      <c r="I13" s="41"/>
      <c r="J13" s="41"/>
      <c r="K13" s="41"/>
      <c r="L13" s="41"/>
    </row>
    <row r="14" spans="1:12" ht="14.65" customHeight="1" x14ac:dyDescent="0.25">
      <c r="A14" s="41"/>
      <c r="B14" s="66">
        <v>12</v>
      </c>
      <c r="C14" s="15" t="s">
        <v>184</v>
      </c>
      <c r="D14" s="18"/>
      <c r="E14" s="14"/>
      <c r="F14" s="41" t="s">
        <v>185</v>
      </c>
      <c r="G14" s="41"/>
      <c r="H14" s="41"/>
      <c r="I14" s="41"/>
      <c r="J14" s="41"/>
      <c r="K14" s="41"/>
      <c r="L14" s="41"/>
    </row>
    <row r="15" spans="1:12" ht="14.65" customHeight="1" x14ac:dyDescent="0.25">
      <c r="A15" s="41"/>
      <c r="B15" s="66">
        <v>13</v>
      </c>
      <c r="C15" s="15" t="s">
        <v>186</v>
      </c>
      <c r="D15" s="21">
        <f>D14*(365/7)*36</f>
        <v>0</v>
      </c>
      <c r="E15" s="14"/>
      <c r="F15" s="41"/>
      <c r="G15" s="41"/>
      <c r="H15" s="41"/>
      <c r="I15" s="41"/>
      <c r="J15" s="41"/>
      <c r="K15" s="41"/>
      <c r="L15" s="41"/>
    </row>
    <row r="16" spans="1:12" ht="14.65" customHeight="1" x14ac:dyDescent="0.25">
      <c r="A16" s="41"/>
      <c r="B16" s="66">
        <v>14</v>
      </c>
      <c r="C16" s="15" t="str">
        <f>"Netto roosteruren groepsbegeleiders op de groep TIJDENS de "&amp;TEXT(D10,"#.###")&amp;" openingsuren per jaar"</f>
        <v>Netto roosteruren groepsbegeleiders op de groep TIJDENS de  openingsuren per jaar</v>
      </c>
      <c r="D16" s="20"/>
      <c r="E16" s="68" t="s">
        <v>179</v>
      </c>
      <c r="F16" s="41" t="s">
        <v>187</v>
      </c>
      <c r="G16" s="41"/>
      <c r="H16" s="41"/>
      <c r="I16" s="41"/>
      <c r="J16" s="41"/>
      <c r="K16" s="41"/>
      <c r="L16" s="41"/>
    </row>
    <row r="17" spans="1:12" ht="14.65" customHeight="1" x14ac:dyDescent="0.25">
      <c r="A17" s="41"/>
      <c r="B17" s="66">
        <v>15</v>
      </c>
      <c r="C17" s="15" t="s">
        <v>188</v>
      </c>
      <c r="D17" s="24"/>
      <c r="E17" s="14"/>
      <c r="F17" s="41" t="s">
        <v>189</v>
      </c>
      <c r="G17" s="41"/>
      <c r="H17" s="41"/>
      <c r="I17" s="41"/>
      <c r="J17" s="41"/>
      <c r="K17" s="41"/>
      <c r="L17" s="41"/>
    </row>
    <row r="18" spans="1:12" ht="14.65" customHeight="1" x14ac:dyDescent="0.25">
      <c r="A18" s="41"/>
      <c r="B18" s="66">
        <v>16</v>
      </c>
      <c r="C18" s="15" t="s">
        <v>190</v>
      </c>
      <c r="D18" s="21">
        <f>D17*D13</f>
        <v>0</v>
      </c>
      <c r="E18" s="14"/>
      <c r="F18" s="41"/>
      <c r="G18" s="41"/>
      <c r="H18" s="41"/>
      <c r="I18" s="41"/>
      <c r="J18" s="41"/>
      <c r="K18" s="41"/>
      <c r="L18" s="41"/>
    </row>
    <row r="19" spans="1:12" ht="14.65" customHeight="1" x14ac:dyDescent="0.25">
      <c r="A19" s="41"/>
      <c r="B19" s="66">
        <v>17</v>
      </c>
      <c r="C19" s="15" t="s">
        <v>191</v>
      </c>
      <c r="D19" s="21" t="str">
        <f>IF(COUNTA(D16:D17)=2,D15-D16-D17,"")</f>
        <v/>
      </c>
      <c r="E19" s="14"/>
      <c r="F19" s="41"/>
      <c r="G19" s="41"/>
      <c r="H19" s="41"/>
      <c r="I19" s="41"/>
      <c r="J19" s="41"/>
      <c r="K19" s="41"/>
      <c r="L19" s="41"/>
    </row>
    <row r="20" spans="1:12" ht="14.65" customHeight="1" x14ac:dyDescent="0.25">
      <c r="A20" s="41"/>
      <c r="B20" s="66">
        <v>18</v>
      </c>
      <c r="C20" s="25" t="s">
        <v>192</v>
      </c>
      <c r="D20" s="21" t="str">
        <f>IFERROR((D16+D18)/D14,"")</f>
        <v/>
      </c>
      <c r="E20" s="14"/>
      <c r="F20" s="76" t="str">
        <f>IF(COUNTA(D16:D17,D14)=3," check: kloppen deze twee oranje waarden met jullie administratie?","")</f>
        <v/>
      </c>
      <c r="G20" s="76"/>
      <c r="H20" s="76"/>
      <c r="I20" s="76"/>
      <c r="J20" s="76"/>
      <c r="K20" s="76"/>
      <c r="L20" s="76"/>
    </row>
    <row r="21" spans="1:12" ht="14.65" customHeight="1" x14ac:dyDescent="0.25">
      <c r="A21" s="41"/>
      <c r="B21" s="66">
        <v>19</v>
      </c>
      <c r="C21" s="25" t="s">
        <v>193</v>
      </c>
      <c r="D21" s="26" t="str">
        <f>IFERROR(D20/1878,"")</f>
        <v/>
      </c>
      <c r="E21" s="14"/>
      <c r="F21" s="76"/>
      <c r="G21" s="76"/>
      <c r="H21" s="76"/>
      <c r="I21" s="76"/>
      <c r="J21" s="76"/>
      <c r="K21" s="76"/>
      <c r="L21" s="76"/>
    </row>
    <row r="22" spans="1:12" ht="14.65" customHeight="1" x14ac:dyDescent="0.25">
      <c r="A22" s="41"/>
      <c r="B22" s="13">
        <v>20</v>
      </c>
      <c r="C22" s="27" t="s">
        <v>194</v>
      </c>
      <c r="D22" s="28" t="str">
        <f>IFERROR(D16/D10/D7,"")</f>
        <v/>
      </c>
      <c r="E22" s="14"/>
      <c r="F22" s="41"/>
      <c r="G22" s="8"/>
      <c r="H22" s="8"/>
      <c r="I22" s="8"/>
      <c r="J22" s="8"/>
      <c r="K22" s="8"/>
      <c r="L22" s="8"/>
    </row>
    <row r="23" spans="1:12" ht="14.65" customHeight="1" x14ac:dyDescent="0.25">
      <c r="A23" s="41"/>
      <c r="B23" s="66">
        <v>21</v>
      </c>
      <c r="C23" s="15" t="s">
        <v>195</v>
      </c>
      <c r="D23" s="69" t="str">
        <f>IFERROR(IF(D22&lt;&gt;"",IF(D22&lt;Lijsten!F3,-0.5,IF(D22&gt;Lijsten!G8,0.5,(D22-INDEX(Lijsten!$F:$K,MATCH(D22,Lijsten!$F:$F,1),6))/INDEX(Lijsten!$F:$K,MATCH(D22,Lijsten!$F:$F,1),5)))*4,""),"")</f>
        <v/>
      </c>
      <c r="E23" s="14"/>
      <c r="F23" s="41" t="s">
        <v>196</v>
      </c>
      <c r="G23" s="8"/>
      <c r="H23" s="8"/>
      <c r="I23" s="8"/>
      <c r="J23" s="8"/>
      <c r="K23" s="8"/>
      <c r="L23" s="8"/>
    </row>
    <row r="24" spans="1:12" x14ac:dyDescent="0.25">
      <c r="A24" s="41"/>
      <c r="B24" s="41"/>
      <c r="C24" s="41"/>
      <c r="D24" s="41"/>
      <c r="E24" s="41"/>
      <c r="F24" s="70" t="s">
        <v>197</v>
      </c>
      <c r="G24" s="41"/>
      <c r="H24" s="41"/>
      <c r="I24" s="41"/>
      <c r="J24" s="41"/>
      <c r="K24" s="41"/>
      <c r="L24" s="41"/>
    </row>
    <row r="25" spans="1:12" ht="15.75" x14ac:dyDescent="0.25">
      <c r="A25" s="41"/>
      <c r="B25" s="31" t="str">
        <f>IFERROR(IF(D22&gt;0,"Intensiteit: '"&amp;INDEX(Lijsten!F:L,MATCH($D$22,Lijsten!F:F,1),3)&amp;"'. Bandbreedte begeleidingsintensiteit: "&amp;INDEX(Lijsten!F:L,MATCH($D$22,Lijsten!F:F,1),4)&amp;".   Tarief: "&amp;TEXT(INDEX(Lijsten!F:L,MATCH(D22,Lijsten!F:F,1),7)," € 00,00")&amp; " per uur","Vul alle grijze velden in om de intensiteitsbepaling te zien."),"Vul alle grijze velden in om de intensiteitsbepaling te zien.")</f>
        <v>Vul alle grijze velden in om de intensiteitsbepaling te zien.</v>
      </c>
      <c r="C25" s="8"/>
      <c r="D25" s="41"/>
      <c r="E25" s="41"/>
      <c r="F25" s="41"/>
      <c r="G25" s="41"/>
      <c r="H25" s="41"/>
      <c r="I25" s="41"/>
      <c r="J25" s="41"/>
      <c r="K25" s="41"/>
      <c r="L25" s="41"/>
    </row>
    <row r="26" spans="1:12" x14ac:dyDescent="0.25">
      <c r="A26" s="41"/>
      <c r="B26" s="41"/>
      <c r="C26" s="41"/>
      <c r="D26" s="41"/>
      <c r="E26" s="41"/>
      <c r="F26" s="41"/>
      <c r="G26" s="41"/>
      <c r="H26" s="41"/>
      <c r="I26" s="41"/>
      <c r="J26" s="41"/>
      <c r="K26" s="41"/>
      <c r="L26" s="41"/>
    </row>
    <row r="27" spans="1:12" x14ac:dyDescent="0.25">
      <c r="A27" s="41"/>
      <c r="B27" s="41"/>
      <c r="C27" s="41"/>
      <c r="D27" s="62"/>
      <c r="E27" s="41"/>
      <c r="F27" s="41"/>
      <c r="G27" s="41"/>
      <c r="H27" s="41"/>
      <c r="I27" s="41"/>
      <c r="J27" s="41"/>
      <c r="K27" s="41"/>
      <c r="L27" s="41"/>
    </row>
    <row r="28" spans="1:12" x14ac:dyDescent="0.25">
      <c r="C28" s="1"/>
    </row>
  </sheetData>
  <sheetProtection algorithmName="SHA-512" hashValue="Gituz/vaet3G9CUgjtGcTOmOUt2/Jx83+m6W4Nq5+ccq7O55H8y0CmEhS5vnN65aJXreWY6OkNLbt6tY/vVa6A==" saltValue="D+Ybs55cafGH59/GFV0Gqw==" spinCount="100000" sheet="1" scenarios="1" formatColumns="0"/>
  <mergeCells count="1">
    <mergeCell ref="F20:L21"/>
  </mergeCells>
  <conditionalFormatting sqref="D4:D6 D8:D10 D14 D16:D18">
    <cfRule type="expression" dxfId="8" priority="3">
      <formula>D4=""</formula>
    </cfRule>
  </conditionalFormatting>
  <conditionalFormatting sqref="D20:D21">
    <cfRule type="expression" dxfId="7" priority="2">
      <formula>AND($D$14&gt;0,$D$16&gt;0,$D$18&gt;0,$D$20&gt;0)</formula>
    </cfRule>
  </conditionalFormatting>
  <conditionalFormatting sqref="F20:L21">
    <cfRule type="expression" dxfId="6" priority="1">
      <formula>COUNTA($D$16:$D$17,$D$14)=3</formula>
    </cfRule>
  </conditionalFormatting>
  <dataValidations count="2">
    <dataValidation type="list" allowBlank="1" showInputMessage="1" showErrorMessage="1" sqref="D6" xr:uid="{FE77F16E-860B-41D0-8AEE-D1621C94BF26}">
      <formula1>bez</formula1>
    </dataValidation>
    <dataValidation allowBlank="1" showInputMessage="1" showErrorMessage="1" sqref="D9" xr:uid="{A5A42A22-07F2-444F-98B3-6E01CF1A5275}"/>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BEFF9-FA49-4746-A001-D8A08EEDF468}">
  <sheetPr codeName="Blad24">
    <pageSetUpPr fitToPage="1"/>
  </sheetPr>
  <dimension ref="A1:L28"/>
  <sheetViews>
    <sheetView showGridLines="0" showRowColHeaders="0" showZeros="0" zoomScaleNormal="100" workbookViewId="0"/>
  </sheetViews>
  <sheetFormatPr defaultColWidth="9.140625" defaultRowHeight="15" x14ac:dyDescent="0.25"/>
  <cols>
    <col min="1" max="1" width="3" customWidth="1"/>
    <col min="2" max="2" width="4" customWidth="1"/>
    <col min="3" max="3" width="87.85546875" customWidth="1"/>
    <col min="4" max="4" width="23.5703125" customWidth="1"/>
    <col min="5" max="5" width="3.42578125" customWidth="1"/>
    <col min="6" max="6" width="7.7109375" customWidth="1"/>
  </cols>
  <sheetData>
    <row r="1" spans="1:12" x14ac:dyDescent="0.25">
      <c r="A1" s="41"/>
      <c r="B1" s="41"/>
      <c r="C1" s="41"/>
      <c r="D1" s="41"/>
      <c r="E1" s="41"/>
      <c r="F1" s="41"/>
      <c r="G1" s="41"/>
      <c r="H1" s="41"/>
      <c r="I1" s="41"/>
      <c r="J1" s="41"/>
      <c r="K1" s="41"/>
      <c r="L1" s="41"/>
    </row>
    <row r="2" spans="1:12" x14ac:dyDescent="0.25">
      <c r="A2" s="41"/>
      <c r="B2" s="41"/>
      <c r="C2" s="41"/>
      <c r="D2" s="41"/>
      <c r="E2" s="41"/>
      <c r="F2" s="41"/>
      <c r="G2" s="41"/>
      <c r="H2" s="41"/>
      <c r="I2" s="41"/>
      <c r="J2" s="41"/>
      <c r="K2" s="41"/>
      <c r="L2" s="41"/>
    </row>
    <row r="3" spans="1:12" ht="15.75" x14ac:dyDescent="0.25">
      <c r="A3" s="41"/>
      <c r="B3" s="66"/>
      <c r="C3" s="29" t="s">
        <v>165</v>
      </c>
      <c r="D3" s="30" t="s">
        <v>166</v>
      </c>
      <c r="E3" s="14"/>
      <c r="F3" s="41"/>
      <c r="G3" s="41"/>
      <c r="H3" s="41"/>
      <c r="I3" s="41"/>
      <c r="J3" s="41"/>
      <c r="K3" s="41"/>
      <c r="L3" s="41"/>
    </row>
    <row r="4" spans="1:12" ht="14.65" customHeight="1" x14ac:dyDescent="0.25">
      <c r="A4" s="41"/>
      <c r="B4" s="66">
        <v>1</v>
      </c>
      <c r="C4" s="15" t="s">
        <v>167</v>
      </c>
      <c r="D4" s="16"/>
      <c r="E4" s="14"/>
      <c r="F4" s="41" t="s">
        <v>168</v>
      </c>
      <c r="G4" s="41"/>
      <c r="H4" s="41"/>
      <c r="I4" s="41"/>
      <c r="J4" s="41"/>
      <c r="K4" s="41"/>
      <c r="L4" s="41"/>
    </row>
    <row r="5" spans="1:12" ht="14.65" customHeight="1" x14ac:dyDescent="0.25">
      <c r="A5" s="41"/>
      <c r="B5" s="66">
        <v>2</v>
      </c>
      <c r="C5" s="15" t="s">
        <v>169</v>
      </c>
      <c r="D5" s="17"/>
      <c r="E5" s="14"/>
      <c r="F5" s="41" t="s">
        <v>170</v>
      </c>
      <c r="G5" s="41"/>
      <c r="H5" s="41"/>
      <c r="I5" s="41"/>
      <c r="J5" s="41"/>
      <c r="K5" s="41"/>
      <c r="L5" s="41"/>
    </row>
    <row r="6" spans="1:12" ht="14.65" customHeight="1" x14ac:dyDescent="0.25">
      <c r="A6" s="41"/>
      <c r="B6" s="66">
        <v>3</v>
      </c>
      <c r="C6" s="15" t="s">
        <v>171</v>
      </c>
      <c r="D6" s="18"/>
      <c r="E6" s="14"/>
      <c r="F6" s="41" t="s">
        <v>172</v>
      </c>
      <c r="G6" s="41"/>
      <c r="H6" s="41"/>
      <c r="I6" s="41"/>
      <c r="J6" s="41"/>
      <c r="K6" s="41"/>
      <c r="L6" s="41"/>
    </row>
    <row r="7" spans="1:12" ht="14.65" customHeight="1" x14ac:dyDescent="0.25">
      <c r="A7" s="41"/>
      <c r="B7" s="66">
        <v>5</v>
      </c>
      <c r="C7" s="15" t="s">
        <v>173</v>
      </c>
      <c r="D7" s="19">
        <f>D6*92.5%</f>
        <v>0</v>
      </c>
      <c r="E7" s="14"/>
      <c r="F7" s="41" t="s">
        <v>174</v>
      </c>
      <c r="G7" s="41"/>
      <c r="H7" s="41"/>
      <c r="I7" s="41"/>
      <c r="J7" s="41"/>
      <c r="K7" s="41"/>
      <c r="L7" s="41"/>
    </row>
    <row r="8" spans="1:12" ht="14.65" customHeight="1" x14ac:dyDescent="0.25">
      <c r="A8" s="41"/>
      <c r="B8" s="66">
        <v>6</v>
      </c>
      <c r="C8" s="15" t="s">
        <v>175</v>
      </c>
      <c r="D8" s="18"/>
      <c r="E8" s="14"/>
      <c r="F8" s="41"/>
      <c r="G8" s="41"/>
      <c r="H8" s="41"/>
      <c r="I8" s="41"/>
      <c r="J8" s="41"/>
      <c r="K8" s="41"/>
      <c r="L8" s="41"/>
    </row>
    <row r="9" spans="1:12" ht="14.65" customHeight="1" x14ac:dyDescent="0.25">
      <c r="A9" s="41"/>
      <c r="B9" s="66">
        <v>7</v>
      </c>
      <c r="C9" s="15" t="s">
        <v>176</v>
      </c>
      <c r="D9" s="18"/>
      <c r="E9" s="14"/>
      <c r="F9" s="67" t="s">
        <v>177</v>
      </c>
      <c r="G9" s="41"/>
      <c r="H9" s="41"/>
      <c r="I9" s="41"/>
      <c r="J9" s="41"/>
      <c r="K9" s="41"/>
      <c r="L9" s="41"/>
    </row>
    <row r="10" spans="1:12" ht="14.65" customHeight="1" x14ac:dyDescent="0.25">
      <c r="A10" s="41"/>
      <c r="B10" s="66">
        <v>8</v>
      </c>
      <c r="C10" s="15" t="s">
        <v>178</v>
      </c>
      <c r="D10" s="20"/>
      <c r="E10" s="68" t="s">
        <v>179</v>
      </c>
      <c r="F10" s="8" t="s">
        <v>180</v>
      </c>
      <c r="G10" s="41"/>
      <c r="H10" s="41"/>
      <c r="I10" s="41"/>
      <c r="J10" s="41"/>
      <c r="K10" s="41"/>
      <c r="L10" s="41"/>
    </row>
    <row r="11" spans="1:12" ht="14.65" customHeight="1" x14ac:dyDescent="0.25">
      <c r="A11" s="41"/>
      <c r="B11" s="66">
        <v>9</v>
      </c>
      <c r="C11" s="15" t="s">
        <v>181</v>
      </c>
      <c r="D11" s="21">
        <f>D10*D7</f>
        <v>0</v>
      </c>
      <c r="E11" s="14"/>
      <c r="F11" s="41"/>
      <c r="G11" s="41"/>
      <c r="H11" s="41"/>
      <c r="I11" s="41"/>
      <c r="J11" s="41"/>
      <c r="K11" s="41"/>
      <c r="L11" s="41"/>
    </row>
    <row r="12" spans="1:12" ht="14.65" customHeight="1" x14ac:dyDescent="0.25">
      <c r="A12" s="41"/>
      <c r="B12" s="66">
        <v>10</v>
      </c>
      <c r="C12" s="15" t="s">
        <v>182</v>
      </c>
      <c r="D12" s="22">
        <f>IFERROR(D10/D9,0)</f>
        <v>0</v>
      </c>
      <c r="E12" s="14"/>
      <c r="F12" s="41"/>
      <c r="G12" s="41"/>
      <c r="H12" s="41"/>
      <c r="I12" s="41"/>
      <c r="J12" s="41"/>
      <c r="K12" s="41"/>
      <c r="L12" s="41"/>
    </row>
    <row r="13" spans="1:12" ht="14.65" customHeight="1" x14ac:dyDescent="0.25">
      <c r="A13" s="41"/>
      <c r="B13" s="66">
        <v>11</v>
      </c>
      <c r="C13" s="15" t="s">
        <v>183</v>
      </c>
      <c r="D13" s="23">
        <f>IFERROR((D10/D9*D8),0)</f>
        <v>0</v>
      </c>
      <c r="E13" s="14"/>
      <c r="F13" s="41"/>
      <c r="G13" s="41"/>
      <c r="H13" s="41"/>
      <c r="I13" s="41"/>
      <c r="J13" s="41"/>
      <c r="K13" s="41"/>
      <c r="L13" s="41"/>
    </row>
    <row r="14" spans="1:12" ht="14.65" customHeight="1" x14ac:dyDescent="0.25">
      <c r="A14" s="41"/>
      <c r="B14" s="66">
        <v>12</v>
      </c>
      <c r="C14" s="15" t="s">
        <v>184</v>
      </c>
      <c r="D14" s="18"/>
      <c r="E14" s="14"/>
      <c r="F14" s="41" t="s">
        <v>185</v>
      </c>
      <c r="G14" s="41"/>
      <c r="H14" s="41"/>
      <c r="I14" s="41"/>
      <c r="J14" s="41"/>
      <c r="K14" s="41"/>
      <c r="L14" s="41"/>
    </row>
    <row r="15" spans="1:12" ht="14.65" customHeight="1" x14ac:dyDescent="0.25">
      <c r="A15" s="41"/>
      <c r="B15" s="66">
        <v>13</v>
      </c>
      <c r="C15" s="15" t="s">
        <v>186</v>
      </c>
      <c r="D15" s="21">
        <f>D14*(365/7)*36</f>
        <v>0</v>
      </c>
      <c r="E15" s="14"/>
      <c r="F15" s="41"/>
      <c r="G15" s="41"/>
      <c r="H15" s="41"/>
      <c r="I15" s="41"/>
      <c r="J15" s="41"/>
      <c r="K15" s="41"/>
      <c r="L15" s="41"/>
    </row>
    <row r="16" spans="1:12" ht="14.65" customHeight="1" x14ac:dyDescent="0.25">
      <c r="A16" s="41"/>
      <c r="B16" s="66">
        <v>14</v>
      </c>
      <c r="C16" s="15" t="str">
        <f>"Netto roosteruren groepsbegeleiders op de groep TIJDENS de "&amp;TEXT(D10,"#.###")&amp;" openingsuren per jaar"</f>
        <v>Netto roosteruren groepsbegeleiders op de groep TIJDENS de  openingsuren per jaar</v>
      </c>
      <c r="D16" s="20"/>
      <c r="E16" s="68" t="s">
        <v>179</v>
      </c>
      <c r="F16" s="41" t="s">
        <v>187</v>
      </c>
      <c r="G16" s="41"/>
      <c r="H16" s="41"/>
      <c r="I16" s="41"/>
      <c r="J16" s="41"/>
      <c r="K16" s="41"/>
      <c r="L16" s="41"/>
    </row>
    <row r="17" spans="1:12" ht="14.65" customHeight="1" x14ac:dyDescent="0.25">
      <c r="A17" s="41"/>
      <c r="B17" s="66">
        <v>15</v>
      </c>
      <c r="C17" s="15" t="s">
        <v>188</v>
      </c>
      <c r="D17" s="24"/>
      <c r="E17" s="14"/>
      <c r="F17" s="41" t="s">
        <v>189</v>
      </c>
      <c r="G17" s="41"/>
      <c r="H17" s="41"/>
      <c r="I17" s="41"/>
      <c r="J17" s="41"/>
      <c r="K17" s="41"/>
      <c r="L17" s="41"/>
    </row>
    <row r="18" spans="1:12" ht="14.65" customHeight="1" x14ac:dyDescent="0.25">
      <c r="A18" s="41"/>
      <c r="B18" s="66">
        <v>16</v>
      </c>
      <c r="C18" s="15" t="s">
        <v>190</v>
      </c>
      <c r="D18" s="21">
        <f>D17*D13</f>
        <v>0</v>
      </c>
      <c r="E18" s="14"/>
      <c r="F18" s="41"/>
      <c r="G18" s="41"/>
      <c r="H18" s="41"/>
      <c r="I18" s="41"/>
      <c r="J18" s="41"/>
      <c r="K18" s="41"/>
      <c r="L18" s="41"/>
    </row>
    <row r="19" spans="1:12" ht="14.65" customHeight="1" x14ac:dyDescent="0.25">
      <c r="A19" s="41"/>
      <c r="B19" s="66">
        <v>17</v>
      </c>
      <c r="C19" s="15" t="s">
        <v>191</v>
      </c>
      <c r="D19" s="21" t="str">
        <f>IF(COUNTA(D16:D17)=2,D15-D16-D17,"")</f>
        <v/>
      </c>
      <c r="E19" s="14"/>
      <c r="F19" s="41"/>
      <c r="G19" s="41"/>
      <c r="H19" s="41"/>
      <c r="I19" s="41"/>
      <c r="J19" s="41"/>
      <c r="K19" s="41"/>
      <c r="L19" s="41"/>
    </row>
    <row r="20" spans="1:12" ht="14.65" customHeight="1" x14ac:dyDescent="0.25">
      <c r="A20" s="41"/>
      <c r="B20" s="66">
        <v>18</v>
      </c>
      <c r="C20" s="25" t="s">
        <v>192</v>
      </c>
      <c r="D20" s="21" t="str">
        <f>IFERROR((D16+D18)/D14,"")</f>
        <v/>
      </c>
      <c r="E20" s="14"/>
      <c r="F20" s="76" t="str">
        <f>IF(COUNTA(D16:D17,D14)=3," check: kloppen deze twee oranje waarden met jullie administratie?","")</f>
        <v/>
      </c>
      <c r="G20" s="76"/>
      <c r="H20" s="76"/>
      <c r="I20" s="76"/>
      <c r="J20" s="76"/>
      <c r="K20" s="76"/>
      <c r="L20" s="76"/>
    </row>
    <row r="21" spans="1:12" ht="14.65" customHeight="1" x14ac:dyDescent="0.25">
      <c r="A21" s="41"/>
      <c r="B21" s="66">
        <v>19</v>
      </c>
      <c r="C21" s="25" t="s">
        <v>193</v>
      </c>
      <c r="D21" s="26" t="str">
        <f>IFERROR(D20/1878,"")</f>
        <v/>
      </c>
      <c r="E21" s="14"/>
      <c r="F21" s="76"/>
      <c r="G21" s="76"/>
      <c r="H21" s="76"/>
      <c r="I21" s="76"/>
      <c r="J21" s="76"/>
      <c r="K21" s="76"/>
      <c r="L21" s="76"/>
    </row>
    <row r="22" spans="1:12" ht="14.65" customHeight="1" x14ac:dyDescent="0.25">
      <c r="A22" s="41"/>
      <c r="B22" s="13">
        <v>20</v>
      </c>
      <c r="C22" s="27" t="s">
        <v>194</v>
      </c>
      <c r="D22" s="28" t="str">
        <f>IFERROR(D16/D10/D7,"")</f>
        <v/>
      </c>
      <c r="E22" s="14"/>
      <c r="F22" s="41"/>
      <c r="G22" s="8"/>
      <c r="H22" s="8"/>
      <c r="I22" s="8"/>
      <c r="J22" s="8"/>
      <c r="K22" s="8"/>
      <c r="L22" s="8"/>
    </row>
    <row r="23" spans="1:12" ht="14.65" customHeight="1" x14ac:dyDescent="0.25">
      <c r="A23" s="41"/>
      <c r="B23" s="66">
        <v>21</v>
      </c>
      <c r="C23" s="15" t="s">
        <v>195</v>
      </c>
      <c r="D23" s="69" t="str">
        <f>IFERROR(IF(D22&lt;&gt;"",IF(D22&lt;Lijsten!F3,-0.5,IF(D22&gt;Lijsten!G8,0.5,(D22-INDEX(Lijsten!$F:$K,MATCH(D22,Lijsten!$F:$F,1),6))/INDEX(Lijsten!$F:$K,MATCH(D22,Lijsten!$F:$F,1),5)))*4,""),"")</f>
        <v/>
      </c>
      <c r="E23" s="14"/>
      <c r="F23" s="41" t="s">
        <v>196</v>
      </c>
      <c r="G23" s="8"/>
      <c r="H23" s="8"/>
      <c r="I23" s="8"/>
      <c r="J23" s="8"/>
      <c r="K23" s="8"/>
      <c r="L23" s="8"/>
    </row>
    <row r="24" spans="1:12" x14ac:dyDescent="0.25">
      <c r="A24" s="41"/>
      <c r="B24" s="41"/>
      <c r="C24" s="41"/>
      <c r="D24" s="41"/>
      <c r="E24" s="41"/>
      <c r="F24" s="70" t="s">
        <v>197</v>
      </c>
      <c r="G24" s="41"/>
      <c r="H24" s="41"/>
      <c r="I24" s="41"/>
      <c r="J24" s="41"/>
      <c r="K24" s="41"/>
      <c r="L24" s="41"/>
    </row>
    <row r="25" spans="1:12" ht="15.75" x14ac:dyDescent="0.25">
      <c r="A25" s="41"/>
      <c r="B25" s="31" t="str">
        <f>IFERROR(IF(D22&gt;0,"Intensiteit: '"&amp;INDEX(Lijsten!F:L,MATCH($D$22,Lijsten!F:F,1),3)&amp;"'. Bandbreedte begeleidingsintensiteit: "&amp;INDEX(Lijsten!F:L,MATCH($D$22,Lijsten!F:F,1),4)&amp;".   Tarief: "&amp;TEXT(INDEX(Lijsten!F:L,MATCH(D22,Lijsten!F:F,1),7)," € 00,00")&amp; " per uur","Vul alle grijze velden in om de intensiteitsbepaling te zien."),"Vul alle grijze velden in om de intensiteitsbepaling te zien.")</f>
        <v>Vul alle grijze velden in om de intensiteitsbepaling te zien.</v>
      </c>
      <c r="C25" s="8"/>
      <c r="D25" s="41"/>
      <c r="E25" s="41"/>
      <c r="F25" s="41"/>
      <c r="G25" s="41"/>
      <c r="H25" s="41"/>
      <c r="I25" s="41"/>
      <c r="J25" s="41"/>
      <c r="K25" s="41"/>
      <c r="L25" s="41"/>
    </row>
    <row r="26" spans="1:12" x14ac:dyDescent="0.25">
      <c r="A26" s="41"/>
      <c r="B26" s="41"/>
      <c r="C26" s="41"/>
      <c r="D26" s="41"/>
      <c r="E26" s="41"/>
      <c r="F26" s="41"/>
      <c r="G26" s="41"/>
      <c r="H26" s="41"/>
      <c r="I26" s="41"/>
      <c r="J26" s="41"/>
      <c r="K26" s="41"/>
      <c r="L26" s="41"/>
    </row>
    <row r="27" spans="1:12" x14ac:dyDescent="0.25">
      <c r="A27" s="41"/>
      <c r="B27" s="41"/>
      <c r="C27" s="41"/>
      <c r="D27" s="62"/>
      <c r="E27" s="41"/>
      <c r="F27" s="41"/>
      <c r="G27" s="41"/>
      <c r="H27" s="41"/>
      <c r="I27" s="41"/>
      <c r="J27" s="41"/>
      <c r="K27" s="41"/>
      <c r="L27" s="41"/>
    </row>
    <row r="28" spans="1:12" x14ac:dyDescent="0.25">
      <c r="C28" s="1"/>
    </row>
  </sheetData>
  <sheetProtection algorithmName="SHA-512" hashValue="3L1NpoEtCXlC/gFF2xAZQhwPZ/Ni4IcKncPyLlJwgz3oxH5TIhNVngGLKKdOWVpeSZeIU3PV9lyM860xvXWhiw==" saltValue="IYnUJB54cLLGwpC3YrC8Eg==" spinCount="100000" sheet="1" scenarios="1" formatColumns="0"/>
  <mergeCells count="1">
    <mergeCell ref="F20:L21"/>
  </mergeCells>
  <conditionalFormatting sqref="D4:D6 D8:D10 D14 D16:D18">
    <cfRule type="expression" dxfId="5" priority="3">
      <formula>D4=""</formula>
    </cfRule>
  </conditionalFormatting>
  <conditionalFormatting sqref="D20:D21">
    <cfRule type="expression" dxfId="4" priority="2">
      <formula>AND($D$14&gt;0,$D$16&gt;0,$D$18&gt;0,$D$20&gt;0)</formula>
    </cfRule>
  </conditionalFormatting>
  <conditionalFormatting sqref="F20:L21">
    <cfRule type="expression" dxfId="3" priority="1">
      <formula>COUNTA($D$16:$D$17,$D$14)=3</formula>
    </cfRule>
  </conditionalFormatting>
  <dataValidations count="2">
    <dataValidation type="list" allowBlank="1" showInputMessage="1" showErrorMessage="1" sqref="D6" xr:uid="{9DC64487-6664-4872-80E7-86E7CB0F1D3F}">
      <formula1>bez</formula1>
    </dataValidation>
    <dataValidation allowBlank="1" showInputMessage="1" showErrorMessage="1" sqref="D9" xr:uid="{4C348509-E5B5-488E-9811-5FD0DF4A0535}"/>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E09B7-A9B2-40EF-8BB9-634DC55211C5}">
  <sheetPr codeName="Blad25">
    <pageSetUpPr fitToPage="1"/>
  </sheetPr>
  <dimension ref="A1:L28"/>
  <sheetViews>
    <sheetView showGridLines="0" showRowColHeaders="0" showZeros="0" zoomScaleNormal="100" workbookViewId="0"/>
  </sheetViews>
  <sheetFormatPr defaultColWidth="9.140625" defaultRowHeight="15" x14ac:dyDescent="0.25"/>
  <cols>
    <col min="1" max="1" width="3" customWidth="1"/>
    <col min="2" max="2" width="4" customWidth="1"/>
    <col min="3" max="3" width="87.85546875" customWidth="1"/>
    <col min="4" max="4" width="23.5703125" customWidth="1"/>
    <col min="5" max="5" width="3.42578125" customWidth="1"/>
    <col min="6" max="6" width="7.7109375" customWidth="1"/>
  </cols>
  <sheetData>
    <row r="1" spans="1:12" x14ac:dyDescent="0.25">
      <c r="A1" s="41"/>
      <c r="B1" s="41"/>
      <c r="C1" s="41"/>
      <c r="D1" s="41"/>
      <c r="E1" s="41"/>
      <c r="F1" s="41"/>
      <c r="G1" s="41"/>
      <c r="H1" s="41"/>
      <c r="I1" s="41"/>
      <c r="J1" s="41"/>
      <c r="K1" s="41"/>
      <c r="L1" s="41"/>
    </row>
    <row r="2" spans="1:12" x14ac:dyDescent="0.25">
      <c r="A2" s="41"/>
      <c r="B2" s="41"/>
      <c r="C2" s="41"/>
      <c r="D2" s="41"/>
      <c r="E2" s="41"/>
      <c r="F2" s="41"/>
      <c r="G2" s="41"/>
      <c r="H2" s="41"/>
      <c r="I2" s="41"/>
      <c r="J2" s="41"/>
      <c r="K2" s="41"/>
      <c r="L2" s="41"/>
    </row>
    <row r="3" spans="1:12" ht="15.75" x14ac:dyDescent="0.25">
      <c r="A3" s="41"/>
      <c r="B3" s="66"/>
      <c r="C3" s="29" t="s">
        <v>165</v>
      </c>
      <c r="D3" s="30" t="s">
        <v>166</v>
      </c>
      <c r="E3" s="14"/>
      <c r="F3" s="41"/>
      <c r="G3" s="41"/>
      <c r="H3" s="41"/>
      <c r="I3" s="41"/>
      <c r="J3" s="41"/>
      <c r="K3" s="41"/>
      <c r="L3" s="41"/>
    </row>
    <row r="4" spans="1:12" ht="14.65" customHeight="1" x14ac:dyDescent="0.25">
      <c r="A4" s="41"/>
      <c r="B4" s="66">
        <v>1</v>
      </c>
      <c r="C4" s="15" t="s">
        <v>167</v>
      </c>
      <c r="D4" s="16"/>
      <c r="E4" s="14"/>
      <c r="F4" s="41" t="s">
        <v>168</v>
      </c>
      <c r="G4" s="41"/>
      <c r="H4" s="41"/>
      <c r="I4" s="41"/>
      <c r="J4" s="41"/>
      <c r="K4" s="41"/>
      <c r="L4" s="41"/>
    </row>
    <row r="5" spans="1:12" ht="14.65" customHeight="1" x14ac:dyDescent="0.25">
      <c r="A5" s="41"/>
      <c r="B5" s="66">
        <v>2</v>
      </c>
      <c r="C5" s="15" t="s">
        <v>169</v>
      </c>
      <c r="D5" s="17"/>
      <c r="E5" s="14"/>
      <c r="F5" s="41" t="s">
        <v>170</v>
      </c>
      <c r="G5" s="41"/>
      <c r="H5" s="41"/>
      <c r="I5" s="41"/>
      <c r="J5" s="41"/>
      <c r="K5" s="41"/>
      <c r="L5" s="41"/>
    </row>
    <row r="6" spans="1:12" ht="14.65" customHeight="1" x14ac:dyDescent="0.25">
      <c r="A6" s="41"/>
      <c r="B6" s="66">
        <v>3</v>
      </c>
      <c r="C6" s="15" t="s">
        <v>171</v>
      </c>
      <c r="D6" s="18"/>
      <c r="E6" s="14"/>
      <c r="F6" s="41" t="s">
        <v>172</v>
      </c>
      <c r="G6" s="41"/>
      <c r="H6" s="41"/>
      <c r="I6" s="41"/>
      <c r="J6" s="41"/>
      <c r="K6" s="41"/>
      <c r="L6" s="41"/>
    </row>
    <row r="7" spans="1:12" ht="14.65" customHeight="1" x14ac:dyDescent="0.25">
      <c r="A7" s="41"/>
      <c r="B7" s="66">
        <v>5</v>
      </c>
      <c r="C7" s="15" t="s">
        <v>173</v>
      </c>
      <c r="D7" s="19">
        <f>D6*92.5%</f>
        <v>0</v>
      </c>
      <c r="E7" s="14"/>
      <c r="F7" s="41" t="s">
        <v>174</v>
      </c>
      <c r="G7" s="41"/>
      <c r="H7" s="41"/>
      <c r="I7" s="41"/>
      <c r="J7" s="41"/>
      <c r="K7" s="41"/>
      <c r="L7" s="41"/>
    </row>
    <row r="8" spans="1:12" ht="14.65" customHeight="1" x14ac:dyDescent="0.25">
      <c r="A8" s="41"/>
      <c r="B8" s="66">
        <v>6</v>
      </c>
      <c r="C8" s="15" t="s">
        <v>175</v>
      </c>
      <c r="D8" s="18"/>
      <c r="E8" s="14"/>
      <c r="F8" s="41"/>
      <c r="G8" s="41"/>
      <c r="H8" s="41"/>
      <c r="I8" s="41"/>
      <c r="J8" s="41"/>
      <c r="K8" s="41"/>
      <c r="L8" s="41"/>
    </row>
    <row r="9" spans="1:12" ht="14.65" customHeight="1" x14ac:dyDescent="0.25">
      <c r="A9" s="41"/>
      <c r="B9" s="66">
        <v>7</v>
      </c>
      <c r="C9" s="15" t="s">
        <v>176</v>
      </c>
      <c r="D9" s="18"/>
      <c r="E9" s="14"/>
      <c r="F9" s="67" t="s">
        <v>177</v>
      </c>
      <c r="G9" s="41"/>
      <c r="H9" s="41"/>
      <c r="I9" s="41"/>
      <c r="J9" s="41"/>
      <c r="K9" s="41"/>
      <c r="L9" s="41"/>
    </row>
    <row r="10" spans="1:12" ht="14.65" customHeight="1" x14ac:dyDescent="0.25">
      <c r="A10" s="41"/>
      <c r="B10" s="66">
        <v>8</v>
      </c>
      <c r="C10" s="15" t="s">
        <v>178</v>
      </c>
      <c r="D10" s="20"/>
      <c r="E10" s="68" t="s">
        <v>179</v>
      </c>
      <c r="F10" s="8" t="s">
        <v>180</v>
      </c>
      <c r="G10" s="41"/>
      <c r="H10" s="41"/>
      <c r="I10" s="41"/>
      <c r="J10" s="41"/>
      <c r="K10" s="41"/>
      <c r="L10" s="41"/>
    </row>
    <row r="11" spans="1:12" ht="14.65" customHeight="1" x14ac:dyDescent="0.25">
      <c r="A11" s="41"/>
      <c r="B11" s="66">
        <v>9</v>
      </c>
      <c r="C11" s="15" t="s">
        <v>181</v>
      </c>
      <c r="D11" s="21">
        <f>D10*D7</f>
        <v>0</v>
      </c>
      <c r="E11" s="14"/>
      <c r="F11" s="41"/>
      <c r="G11" s="41"/>
      <c r="H11" s="41"/>
      <c r="I11" s="41"/>
      <c r="J11" s="41"/>
      <c r="K11" s="41"/>
      <c r="L11" s="41"/>
    </row>
    <row r="12" spans="1:12" ht="14.65" customHeight="1" x14ac:dyDescent="0.25">
      <c r="A12" s="41"/>
      <c r="B12" s="66">
        <v>10</v>
      </c>
      <c r="C12" s="15" t="s">
        <v>182</v>
      </c>
      <c r="D12" s="22">
        <f>IFERROR(D10/D9,0)</f>
        <v>0</v>
      </c>
      <c r="E12" s="14"/>
      <c r="F12" s="41"/>
      <c r="G12" s="41"/>
      <c r="H12" s="41"/>
      <c r="I12" s="41"/>
      <c r="J12" s="41"/>
      <c r="K12" s="41"/>
      <c r="L12" s="41"/>
    </row>
    <row r="13" spans="1:12" ht="14.65" customHeight="1" x14ac:dyDescent="0.25">
      <c r="A13" s="41"/>
      <c r="B13" s="66">
        <v>11</v>
      </c>
      <c r="C13" s="15" t="s">
        <v>183</v>
      </c>
      <c r="D13" s="23">
        <f>IFERROR((D10/D9*D8),0)</f>
        <v>0</v>
      </c>
      <c r="E13" s="14"/>
      <c r="F13" s="41"/>
      <c r="G13" s="41"/>
      <c r="H13" s="41"/>
      <c r="I13" s="41"/>
      <c r="J13" s="41"/>
      <c r="K13" s="41"/>
      <c r="L13" s="41"/>
    </row>
    <row r="14" spans="1:12" ht="14.65" customHeight="1" x14ac:dyDescent="0.25">
      <c r="A14" s="41"/>
      <c r="B14" s="66">
        <v>12</v>
      </c>
      <c r="C14" s="15" t="s">
        <v>184</v>
      </c>
      <c r="D14" s="18"/>
      <c r="E14" s="14"/>
      <c r="F14" s="41" t="s">
        <v>185</v>
      </c>
      <c r="G14" s="41"/>
      <c r="H14" s="41"/>
      <c r="I14" s="41"/>
      <c r="J14" s="41"/>
      <c r="K14" s="41"/>
      <c r="L14" s="41"/>
    </row>
    <row r="15" spans="1:12" ht="14.65" customHeight="1" x14ac:dyDescent="0.25">
      <c r="A15" s="41"/>
      <c r="B15" s="66">
        <v>13</v>
      </c>
      <c r="C15" s="15" t="s">
        <v>186</v>
      </c>
      <c r="D15" s="21">
        <f>D14*(365/7)*36</f>
        <v>0</v>
      </c>
      <c r="E15" s="14"/>
      <c r="F15" s="41"/>
      <c r="G15" s="41"/>
      <c r="H15" s="41"/>
      <c r="I15" s="41"/>
      <c r="J15" s="41"/>
      <c r="K15" s="41"/>
      <c r="L15" s="41"/>
    </row>
    <row r="16" spans="1:12" ht="14.65" customHeight="1" x14ac:dyDescent="0.25">
      <c r="A16" s="41"/>
      <c r="B16" s="66">
        <v>14</v>
      </c>
      <c r="C16" s="15" t="str">
        <f>"Netto roosteruren groepsbegeleiders op de groep TIJDENS de "&amp;TEXT(D10,"#.###")&amp;" openingsuren per jaar"</f>
        <v>Netto roosteruren groepsbegeleiders op de groep TIJDENS de  openingsuren per jaar</v>
      </c>
      <c r="D16" s="20"/>
      <c r="E16" s="68" t="s">
        <v>179</v>
      </c>
      <c r="F16" s="41" t="s">
        <v>187</v>
      </c>
      <c r="G16" s="41"/>
      <c r="H16" s="41"/>
      <c r="I16" s="41"/>
      <c r="J16" s="41"/>
      <c r="K16" s="41"/>
      <c r="L16" s="41"/>
    </row>
    <row r="17" spans="1:12" ht="14.65" customHeight="1" x14ac:dyDescent="0.25">
      <c r="A17" s="41"/>
      <c r="B17" s="66">
        <v>15</v>
      </c>
      <c r="C17" s="15" t="s">
        <v>188</v>
      </c>
      <c r="D17" s="24"/>
      <c r="E17" s="14"/>
      <c r="F17" s="41" t="s">
        <v>189</v>
      </c>
      <c r="G17" s="41"/>
      <c r="H17" s="41"/>
      <c r="I17" s="41"/>
      <c r="J17" s="41"/>
      <c r="K17" s="41"/>
      <c r="L17" s="41"/>
    </row>
    <row r="18" spans="1:12" ht="14.65" customHeight="1" x14ac:dyDescent="0.25">
      <c r="A18" s="41"/>
      <c r="B18" s="66">
        <v>16</v>
      </c>
      <c r="C18" s="15" t="s">
        <v>190</v>
      </c>
      <c r="D18" s="21">
        <f>D17*D13</f>
        <v>0</v>
      </c>
      <c r="E18" s="14"/>
      <c r="F18" s="41"/>
      <c r="G18" s="41"/>
      <c r="H18" s="41"/>
      <c r="I18" s="41"/>
      <c r="J18" s="41"/>
      <c r="K18" s="41"/>
      <c r="L18" s="41"/>
    </row>
    <row r="19" spans="1:12" ht="14.65" customHeight="1" x14ac:dyDescent="0.25">
      <c r="A19" s="41"/>
      <c r="B19" s="66">
        <v>17</v>
      </c>
      <c r="C19" s="15" t="s">
        <v>191</v>
      </c>
      <c r="D19" s="21" t="str">
        <f>IF(COUNTA(D16:D17)=2,D15-D16-D17,"")</f>
        <v/>
      </c>
      <c r="E19" s="14"/>
      <c r="F19" s="41"/>
      <c r="G19" s="41"/>
      <c r="H19" s="41"/>
      <c r="I19" s="41"/>
      <c r="J19" s="41"/>
      <c r="K19" s="41"/>
      <c r="L19" s="41"/>
    </row>
    <row r="20" spans="1:12" ht="14.65" customHeight="1" x14ac:dyDescent="0.25">
      <c r="A20" s="41"/>
      <c r="B20" s="66">
        <v>18</v>
      </c>
      <c r="C20" s="25" t="s">
        <v>192</v>
      </c>
      <c r="D20" s="21" t="str">
        <f>IFERROR((D16+D18)/D14,"")</f>
        <v/>
      </c>
      <c r="E20" s="14"/>
      <c r="F20" s="76" t="str">
        <f>IF(COUNTA(D16:D17,D14)=3," check: kloppen deze twee oranje waarden met jullie administratie?","")</f>
        <v/>
      </c>
      <c r="G20" s="76"/>
      <c r="H20" s="76"/>
      <c r="I20" s="76"/>
      <c r="J20" s="76"/>
      <c r="K20" s="76"/>
      <c r="L20" s="76"/>
    </row>
    <row r="21" spans="1:12" ht="14.65" customHeight="1" x14ac:dyDescent="0.25">
      <c r="A21" s="41"/>
      <c r="B21" s="66">
        <v>19</v>
      </c>
      <c r="C21" s="25" t="s">
        <v>193</v>
      </c>
      <c r="D21" s="26" t="str">
        <f>IFERROR(D20/1878,"")</f>
        <v/>
      </c>
      <c r="E21" s="14"/>
      <c r="F21" s="76"/>
      <c r="G21" s="76"/>
      <c r="H21" s="76"/>
      <c r="I21" s="76"/>
      <c r="J21" s="76"/>
      <c r="K21" s="76"/>
      <c r="L21" s="76"/>
    </row>
    <row r="22" spans="1:12" ht="14.65" customHeight="1" x14ac:dyDescent="0.25">
      <c r="A22" s="41"/>
      <c r="B22" s="13">
        <v>20</v>
      </c>
      <c r="C22" s="27" t="s">
        <v>194</v>
      </c>
      <c r="D22" s="28" t="str">
        <f>IFERROR(D16/D10/D7,"")</f>
        <v/>
      </c>
      <c r="E22" s="14"/>
      <c r="F22" s="41"/>
      <c r="G22" s="8"/>
      <c r="H22" s="8"/>
      <c r="I22" s="8"/>
      <c r="J22" s="8"/>
      <c r="K22" s="8"/>
      <c r="L22" s="8"/>
    </row>
    <row r="23" spans="1:12" ht="14.65" customHeight="1" x14ac:dyDescent="0.25">
      <c r="A23" s="41"/>
      <c r="B23" s="66">
        <v>21</v>
      </c>
      <c r="C23" s="15" t="s">
        <v>195</v>
      </c>
      <c r="D23" s="69" t="str">
        <f>IFERROR(IF(D22&lt;&gt;"",IF(D22&lt;Lijsten!F3,-0.5,IF(D22&gt;Lijsten!G8,0.5,(D22-INDEX(Lijsten!$F:$K,MATCH(D22,Lijsten!$F:$F,1),6))/INDEX(Lijsten!$F:$K,MATCH(D22,Lijsten!$F:$F,1),5)))*4,""),"")</f>
        <v/>
      </c>
      <c r="E23" s="14"/>
      <c r="F23" s="41" t="s">
        <v>196</v>
      </c>
      <c r="G23" s="8"/>
      <c r="H23" s="8"/>
      <c r="I23" s="8"/>
      <c r="J23" s="8"/>
      <c r="K23" s="8"/>
      <c r="L23" s="8"/>
    </row>
    <row r="24" spans="1:12" x14ac:dyDescent="0.25">
      <c r="A24" s="41"/>
      <c r="B24" s="41"/>
      <c r="C24" s="41"/>
      <c r="D24" s="41"/>
      <c r="E24" s="41"/>
      <c r="F24" s="70" t="s">
        <v>197</v>
      </c>
      <c r="G24" s="41"/>
      <c r="H24" s="41"/>
      <c r="I24" s="41"/>
      <c r="J24" s="41"/>
      <c r="K24" s="41"/>
      <c r="L24" s="41"/>
    </row>
    <row r="25" spans="1:12" ht="15.75" x14ac:dyDescent="0.25">
      <c r="A25" s="41"/>
      <c r="B25" s="31" t="str">
        <f>IFERROR(IF(D22&gt;0,"Intensiteit: '"&amp;INDEX(Lijsten!F:L,MATCH($D$22,Lijsten!F:F,1),3)&amp;"'. Bandbreedte begeleidingsintensiteit: "&amp;INDEX(Lijsten!F:L,MATCH($D$22,Lijsten!F:F,1),4)&amp;".   Tarief: "&amp;TEXT(INDEX(Lijsten!F:L,MATCH(D22,Lijsten!F:F,1),7)," € 00,00")&amp; " per uur","Vul alle grijze velden in om de intensiteitsbepaling te zien."),"Vul alle grijze velden in om de intensiteitsbepaling te zien.")</f>
        <v>Vul alle grijze velden in om de intensiteitsbepaling te zien.</v>
      </c>
      <c r="C25" s="8"/>
      <c r="D25" s="41"/>
      <c r="E25" s="41"/>
      <c r="F25" s="41"/>
      <c r="G25" s="41"/>
      <c r="H25" s="41"/>
      <c r="I25" s="41"/>
      <c r="J25" s="41"/>
      <c r="K25" s="41"/>
      <c r="L25" s="41"/>
    </row>
    <row r="26" spans="1:12" x14ac:dyDescent="0.25">
      <c r="A26" s="41"/>
      <c r="B26" s="41"/>
      <c r="C26" s="41"/>
      <c r="D26" s="41"/>
      <c r="E26" s="41"/>
      <c r="F26" s="41"/>
      <c r="G26" s="41"/>
      <c r="H26" s="41"/>
      <c r="I26" s="41"/>
      <c r="J26" s="41"/>
      <c r="K26" s="41"/>
      <c r="L26" s="41"/>
    </row>
    <row r="27" spans="1:12" x14ac:dyDescent="0.25">
      <c r="A27" s="41"/>
      <c r="B27" s="41"/>
      <c r="C27" s="41"/>
      <c r="D27" s="62"/>
      <c r="E27" s="41"/>
      <c r="F27" s="41"/>
      <c r="G27" s="41"/>
      <c r="H27" s="41"/>
      <c r="I27" s="41"/>
      <c r="J27" s="41"/>
      <c r="K27" s="41"/>
      <c r="L27" s="41"/>
    </row>
    <row r="28" spans="1:12" x14ac:dyDescent="0.25">
      <c r="C28" s="1"/>
    </row>
  </sheetData>
  <sheetProtection algorithmName="SHA-512" hashValue="jm8nGwYqpTKzOdLzD9l1WwU6lesH7xMWEJQK2ifR8dgeEiYtZTVeTDxm9CBgwnjJSEl5C/6+xQrMd71WsrfZSQ==" saltValue="LjV3e9xLQJrG+AGtk5od8g==" spinCount="100000" sheet="1" scenarios="1" formatColumns="0"/>
  <mergeCells count="1">
    <mergeCell ref="F20:L21"/>
  </mergeCells>
  <conditionalFormatting sqref="D4:D6 D8:D10 D14 D16:D18">
    <cfRule type="expression" dxfId="2" priority="3">
      <formula>D4=""</formula>
    </cfRule>
  </conditionalFormatting>
  <conditionalFormatting sqref="D20:D21">
    <cfRule type="expression" dxfId="1" priority="2">
      <formula>AND($D$14&gt;0,$D$16&gt;0,$D$18&gt;0,$D$20&gt;0)</formula>
    </cfRule>
  </conditionalFormatting>
  <conditionalFormatting sqref="F20:L21">
    <cfRule type="expression" dxfId="0" priority="1">
      <formula>COUNTA($D$16:$D$17,$D$14)=3</formula>
    </cfRule>
  </conditionalFormatting>
  <dataValidations count="2">
    <dataValidation type="list" allowBlank="1" showInputMessage="1" showErrorMessage="1" sqref="D6" xr:uid="{F878F216-C4B3-49C1-9738-094B49AD1312}">
      <formula1>bez</formula1>
    </dataValidation>
    <dataValidation allowBlank="1" showInputMessage="1" showErrorMessage="1" sqref="D9" xr:uid="{8A0B9C3E-58E4-40AD-9323-DAAD1B0F3B04}"/>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C4E27-59F8-4CCC-BCFD-9C4C978F8E94}">
  <sheetPr codeName="Blad4"/>
  <dimension ref="A1:G28"/>
  <sheetViews>
    <sheetView showGridLines="0" showRowColHeaders="0" zoomScaleNormal="100" workbookViewId="0"/>
  </sheetViews>
  <sheetFormatPr defaultRowHeight="15" x14ac:dyDescent="0.25"/>
  <cols>
    <col min="1" max="1" width="2.140625" customWidth="1"/>
    <col min="2" max="2" width="3.28515625" customWidth="1"/>
    <col min="3" max="3" width="36.42578125" customWidth="1"/>
    <col min="4" max="4" width="47.42578125" customWidth="1"/>
  </cols>
  <sheetData>
    <row r="1" spans="1:7" x14ac:dyDescent="0.25">
      <c r="A1" s="41"/>
      <c r="B1" s="41"/>
      <c r="C1" s="41"/>
      <c r="D1" s="41"/>
      <c r="E1" s="41"/>
      <c r="F1" s="41"/>
      <c r="G1" s="41"/>
    </row>
    <row r="2" spans="1:7" ht="15.75" x14ac:dyDescent="0.25">
      <c r="A2" s="41"/>
      <c r="B2" s="10" t="s">
        <v>11</v>
      </c>
      <c r="C2" s="41"/>
      <c r="D2" s="41"/>
      <c r="E2" s="41"/>
      <c r="F2" s="41"/>
      <c r="G2" s="41"/>
    </row>
    <row r="3" spans="1:7" x14ac:dyDescent="0.25">
      <c r="A3" s="41"/>
      <c r="B3" s="4"/>
      <c r="C3" s="41"/>
      <c r="D3" s="41"/>
      <c r="E3" s="41"/>
      <c r="F3" s="41"/>
      <c r="G3" s="41"/>
    </row>
    <row r="4" spans="1:7" x14ac:dyDescent="0.25">
      <c r="A4" s="41"/>
      <c r="B4" s="6" t="s">
        <v>21</v>
      </c>
      <c r="C4" s="7"/>
      <c r="D4" s="6" t="s">
        <v>22</v>
      </c>
      <c r="E4" s="8"/>
      <c r="F4" s="41"/>
      <c r="G4" s="41"/>
    </row>
    <row r="5" spans="1:7" ht="63.75" x14ac:dyDescent="0.25">
      <c r="A5" s="41"/>
      <c r="B5" s="47">
        <f>'Groepsaanbod groep 1'!B4</f>
        <v>1</v>
      </c>
      <c r="C5" s="48" t="str">
        <f>'Groepsaanbod groep 1'!C4</f>
        <v>Hoeveel verschillende fysieke groepen heeft u met (exact) dit profiel?</v>
      </c>
      <c r="D5" s="9" t="s">
        <v>23</v>
      </c>
      <c r="E5" s="8"/>
      <c r="F5" s="41"/>
      <c r="G5" s="41"/>
    </row>
    <row r="6" spans="1:7" ht="89.25" x14ac:dyDescent="0.25">
      <c r="A6" s="41"/>
      <c r="B6" s="47">
        <f>'Groepsaanbod groep 1'!B5</f>
        <v>2</v>
      </c>
      <c r="C6" s="48" t="str">
        <f>'Groepsaanbod groep 1'!C5</f>
        <v>Hoeveel % van deze capaciteit komt in 2026 ongeveer ten goede aan jeugdigen uit IJsselland?</v>
      </c>
      <c r="D6" s="9" t="s">
        <v>24</v>
      </c>
      <c r="E6" s="8"/>
      <c r="F6" s="41"/>
      <c r="G6" s="41"/>
    </row>
    <row r="7" spans="1:7" ht="127.5" x14ac:dyDescent="0.25">
      <c r="A7" s="41"/>
      <c r="B7" s="47">
        <f>'Groepsaanbod groep 1'!B6</f>
        <v>3</v>
      </c>
      <c r="C7" s="48" t="str">
        <f>'Groepsaanbod groep 1'!C6</f>
        <v>Gemiddeld aantal gepland aanwezige cliënten (alle, niet alleen de IJssellandse) per openingsdag in 2026</v>
      </c>
      <c r="D7" s="9" t="s">
        <v>25</v>
      </c>
      <c r="E7" s="8"/>
      <c r="F7" s="41"/>
      <c r="G7" s="41"/>
    </row>
    <row r="8" spans="1:7" ht="87.6" customHeight="1" x14ac:dyDescent="0.25">
      <c r="A8" s="41"/>
      <c r="B8" s="47">
        <f>'Groepsaanbod groep 1'!B7</f>
        <v>5</v>
      </c>
      <c r="C8" s="48" t="str">
        <f>'Groepsaanbod groep 1'!C7</f>
        <v>Gemiddeld aantal feitelijk aanwezig cliënten per openingsdag in 2026 (wordt automatisch gevuld!)</v>
      </c>
      <c r="D8" s="9" t="s">
        <v>26</v>
      </c>
      <c r="E8" s="8"/>
      <c r="F8" s="41"/>
      <c r="G8" s="41"/>
    </row>
    <row r="9" spans="1:7" ht="38.25" x14ac:dyDescent="0.25">
      <c r="A9" s="41"/>
      <c r="B9" s="47">
        <f>'Groepsaanbod groep 1'!B8</f>
        <v>6</v>
      </c>
      <c r="C9" s="48" t="str">
        <f>'Groepsaanbod groep 1'!C8</f>
        <v>Aantal openingsdagen per week</v>
      </c>
      <c r="D9" s="9" t="s">
        <v>27</v>
      </c>
      <c r="E9" s="8"/>
      <c r="F9" s="41"/>
      <c r="G9" s="41"/>
    </row>
    <row r="10" spans="1:7" ht="63.75" x14ac:dyDescent="0.25">
      <c r="A10" s="41"/>
      <c r="B10" s="47">
        <f>'Groepsaanbod groep 1'!B9</f>
        <v>7</v>
      </c>
      <c r="C10" s="48" t="str">
        <f>'Groepsaanbod groep 1'!C9</f>
        <v>Aantal openingsuren per week</v>
      </c>
      <c r="D10" s="9" t="s">
        <v>28</v>
      </c>
      <c r="E10" s="8"/>
      <c r="F10" s="41"/>
      <c r="G10" s="41"/>
    </row>
    <row r="11" spans="1:7" ht="38.25" x14ac:dyDescent="0.25">
      <c r="A11" s="41"/>
      <c r="B11" s="47">
        <f>'Groepsaanbod groep 1'!B10</f>
        <v>8</v>
      </c>
      <c r="C11" s="48" t="str">
        <f>'Groepsaanbod groep 1'!C10</f>
        <v>Openingsuren per jaar, rekening houdend met vakanties en gesloten (feest- &amp; studie-)dagen</v>
      </c>
      <c r="D11" s="9" t="s">
        <v>29</v>
      </c>
      <c r="E11" s="8"/>
      <c r="F11" s="41"/>
      <c r="G11" s="41"/>
    </row>
    <row r="12" spans="1:7" ht="25.5" x14ac:dyDescent="0.25">
      <c r="A12" s="41"/>
      <c r="B12" s="47">
        <f>'Groepsaanbod groep 1'!B11</f>
        <v>9</v>
      </c>
      <c r="C12" s="48" t="str">
        <f>'Groepsaanbod groep 1'!C11</f>
        <v>Productie 2026 in 'cliënturen' (wordt automatisch gevuld!)</v>
      </c>
      <c r="D12" s="9" t="s">
        <v>30</v>
      </c>
      <c r="E12" s="8"/>
      <c r="F12" s="41"/>
      <c r="G12" s="41"/>
    </row>
    <row r="13" spans="1:7" ht="25.5" x14ac:dyDescent="0.25">
      <c r="A13" s="41"/>
      <c r="B13" s="47">
        <f>'Groepsaanbod groep 1'!B12</f>
        <v>10</v>
      </c>
      <c r="C13" s="48" t="str">
        <f>'Groepsaanbod groep 1'!C12</f>
        <v>Aantal openingsweken per jaar (wordt automatisch gevuld!)</v>
      </c>
      <c r="D13" s="9" t="s">
        <v>31</v>
      </c>
      <c r="E13" s="41"/>
      <c r="F13" s="41"/>
      <c r="G13" s="41"/>
    </row>
    <row r="14" spans="1:7" ht="38.25" x14ac:dyDescent="0.25">
      <c r="A14" s="41"/>
      <c r="B14" s="47">
        <f>'Groepsaanbod groep 1'!B13</f>
        <v>11</v>
      </c>
      <c r="C14" s="48" t="str">
        <f>'Groepsaanbod groep 1'!C13</f>
        <v>Aantal openingsdagen (wordt automatisch gevuld!)</v>
      </c>
      <c r="D14" s="9" t="s">
        <v>32</v>
      </c>
      <c r="E14" s="41"/>
      <c r="F14" s="41"/>
      <c r="G14" s="41"/>
    </row>
    <row r="15" spans="1:7" ht="76.5" x14ac:dyDescent="0.25">
      <c r="A15" s="41"/>
      <c r="B15" s="47">
        <f>'Groepsaanbod groep 1'!B14</f>
        <v>12</v>
      </c>
      <c r="C15" s="48" t="str">
        <f>'Groepsaanbod groep 1'!C14</f>
        <v>Totaal formatie groepsbegeleiders op deze groep (in fte)</v>
      </c>
      <c r="D15" s="9" t="s">
        <v>33</v>
      </c>
      <c r="E15" s="41"/>
      <c r="F15" s="41"/>
      <c r="G15" s="41"/>
    </row>
    <row r="16" spans="1:7" ht="38.25" x14ac:dyDescent="0.25">
      <c r="A16" s="41"/>
      <c r="B16" s="47">
        <f>'Groepsaanbod groep 1'!B15</f>
        <v>13</v>
      </c>
      <c r="C16" s="48" t="str">
        <f>'Groepsaanbod groep 1'!C15</f>
        <v>Totaal bruto uren groepsbegeleiders beschikbaar (= fte x 1.877, wordt automatisch gevuld)</v>
      </c>
      <c r="D16" s="9" t="s">
        <v>34</v>
      </c>
      <c r="E16" s="41"/>
      <c r="F16" s="41"/>
      <c r="G16" s="41"/>
    </row>
    <row r="17" spans="1:7" ht="76.5" x14ac:dyDescent="0.25">
      <c r="A17" s="41"/>
      <c r="B17" s="47">
        <f>'Groepsaanbod groep 1'!B16</f>
        <v>14</v>
      </c>
      <c r="C17" s="48" t="str">
        <f>'Groepsaanbod groep 1'!C16</f>
        <v>Netto roosteruren groepsbegeleiders op de groep TIJDENS de  openingsuren per jaar</v>
      </c>
      <c r="D17" s="9" t="s">
        <v>35</v>
      </c>
      <c r="E17" s="41"/>
      <c r="F17" s="41"/>
      <c r="G17" s="41"/>
    </row>
    <row r="18" spans="1:7" ht="153" x14ac:dyDescent="0.25">
      <c r="A18" s="41"/>
      <c r="B18" s="47">
        <f>'Groepsaanbod groep 1'!B17</f>
        <v>15</v>
      </c>
      <c r="C18" s="48" t="str">
        <f>'Groepsaanbod groep 1'!C17</f>
        <v>Netto aanwezigheidsuren BUITEN de openingsuren van groepsbegeleiders per openingsdag</v>
      </c>
      <c r="D18" s="9" t="s">
        <v>36</v>
      </c>
      <c r="E18" s="41"/>
      <c r="F18" s="41"/>
      <c r="G18" s="41"/>
    </row>
    <row r="19" spans="1:7" ht="38.25" x14ac:dyDescent="0.25">
      <c r="A19" s="41"/>
      <c r="B19" s="47">
        <f>'Groepsaanbod groep 1'!B18</f>
        <v>16</v>
      </c>
      <c r="C19" s="48" t="str">
        <f>'Groepsaanbod groep 1'!C18</f>
        <v>Netto aanwezigheidsuren per jaar BUITEN de openingsuren (wordt automatisch gevuld!)</v>
      </c>
      <c r="D19" s="9" t="s">
        <v>37</v>
      </c>
      <c r="E19" s="41"/>
      <c r="F19" s="41"/>
      <c r="G19" s="41"/>
    </row>
    <row r="20" spans="1:7" ht="127.5" x14ac:dyDescent="0.25">
      <c r="A20" s="41"/>
      <c r="B20" s="47">
        <f>'Groepsaanbod groep 1'!B19</f>
        <v>17</v>
      </c>
      <c r="C20" s="48" t="str">
        <f>'Groepsaanbod groep 1'!C19</f>
        <v>Overige (bruto) tijd van groepbegeleiders (wordt automatisch gevuld!)</v>
      </c>
      <c r="D20" s="9" t="s">
        <v>38</v>
      </c>
      <c r="E20" s="41"/>
      <c r="F20" s="41"/>
      <c r="G20" s="41"/>
    </row>
    <row r="21" spans="1:7" ht="38.25" x14ac:dyDescent="0.25">
      <c r="A21" s="41"/>
      <c r="B21" s="47">
        <f>'Groepsaanbod groep 1'!B20</f>
        <v>18</v>
      </c>
      <c r="C21" s="48" t="str">
        <f>'Groepsaanbod groep 1'!C20</f>
        <v>…. aantal inroosterbare uren per fte begeleider per jaar… (wordt automatisch gevuld!)</v>
      </c>
      <c r="D21" s="9" t="s">
        <v>39</v>
      </c>
      <c r="E21" s="41"/>
      <c r="F21" s="41"/>
      <c r="G21" s="41"/>
    </row>
    <row r="22" spans="1:7" ht="38.25" x14ac:dyDescent="0.25">
      <c r="A22" s="41"/>
      <c r="B22" s="47">
        <f>'Groepsaanbod groep 1'!B21</f>
        <v>19</v>
      </c>
      <c r="C22" s="48" t="str">
        <f>'Groepsaanbod groep 1'!C21</f>
        <v>…. dit aantal inroosterbare uren komt overeen met productiviteit van…. (wordt automatisch gevuld!)</v>
      </c>
      <c r="D22" s="9" t="s">
        <v>40</v>
      </c>
      <c r="E22" s="41"/>
      <c r="F22" s="41"/>
      <c r="G22" s="41"/>
    </row>
    <row r="23" spans="1:7" ht="38.25" x14ac:dyDescent="0.25">
      <c r="A23" s="41"/>
      <c r="B23" s="47">
        <f>'Groepsaanbod groep 1'!B22</f>
        <v>20</v>
      </c>
      <c r="C23" s="48" t="str">
        <f>'Groepsaanbod groep 1'!C22</f>
        <v>Begeleidingsintensiteit (wordt automatisch gevuld!)</v>
      </c>
      <c r="D23" s="9" t="s">
        <v>41</v>
      </c>
      <c r="E23" s="41"/>
      <c r="F23" s="41"/>
      <c r="G23" s="41"/>
    </row>
    <row r="24" spans="1:7" ht="145.15" customHeight="1" x14ac:dyDescent="0.25">
      <c r="A24" s="41"/>
      <c r="B24" s="47">
        <f>'Groepsaanbod groep 1'!B23</f>
        <v>21</v>
      </c>
      <c r="C24" s="48" t="str">
        <f>'Groepsaanbod groep 1'!C23</f>
        <v>Afrondingspunten (wordt automatisch gevuld!)</v>
      </c>
      <c r="D24" s="49" t="s">
        <v>42</v>
      </c>
      <c r="E24" s="41"/>
      <c r="F24" s="41"/>
      <c r="G24" s="41"/>
    </row>
    <row r="25" spans="1:7" x14ac:dyDescent="0.25">
      <c r="A25" s="41"/>
      <c r="B25" s="41"/>
      <c r="C25" s="41"/>
      <c r="D25" s="41"/>
      <c r="E25" s="41"/>
      <c r="F25" s="41"/>
      <c r="G25" s="41"/>
    </row>
    <row r="26" spans="1:7" x14ac:dyDescent="0.25">
      <c r="A26" s="41"/>
      <c r="B26" s="41"/>
      <c r="C26" s="41"/>
      <c r="D26" s="41"/>
      <c r="E26" s="41"/>
      <c r="F26" s="41"/>
      <c r="G26" s="41"/>
    </row>
    <row r="27" spans="1:7" x14ac:dyDescent="0.25">
      <c r="A27" s="41"/>
      <c r="B27" s="41"/>
      <c r="C27" s="41"/>
      <c r="D27" s="41"/>
      <c r="E27" s="41"/>
      <c r="F27" s="41"/>
      <c r="G27" s="41"/>
    </row>
    <row r="28" spans="1:7" x14ac:dyDescent="0.25">
      <c r="A28" s="41"/>
      <c r="B28" s="41"/>
      <c r="C28" s="41"/>
      <c r="D28" s="41"/>
      <c r="E28" s="41"/>
      <c r="F28" s="41"/>
      <c r="G28" s="41"/>
    </row>
  </sheetData>
  <sheetProtection algorithmName="SHA-512" hashValue="bKkfFjSds+R6S0SVE5hknsNOzzt2VNDBwFcoQoWYGhDlO4n/kFK36llSpPf/u3frQ7ipofxRMmiC2xU+rtdPmg==" saltValue="rEEhJIp6OHD/wuQ3PCxmGg==" spinCount="100000" sheet="1" objects="1" scenarios="1" selectLockedCells="1" selectUnlockedCells="1"/>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AE3EE-8DE4-4B34-A4B1-91B588A2FCBC}">
  <sheetPr codeName="Blad5"/>
  <dimension ref="A1:P28"/>
  <sheetViews>
    <sheetView showGridLines="0" showRowColHeaders="0" showZeros="0" workbookViewId="0"/>
  </sheetViews>
  <sheetFormatPr defaultRowHeight="15" x14ac:dyDescent="0.25"/>
  <cols>
    <col min="1" max="1" width="3.5703125" customWidth="1"/>
    <col min="2" max="2" width="22.42578125" customWidth="1"/>
    <col min="3" max="3" width="26.85546875" customWidth="1"/>
    <col min="4" max="4" width="20.28515625" bestFit="1" customWidth="1"/>
    <col min="5" max="5" width="18.5703125" bestFit="1" customWidth="1"/>
    <col min="6" max="6" width="23" bestFit="1" customWidth="1"/>
    <col min="7" max="7" width="8.42578125" bestFit="1" customWidth="1"/>
    <col min="8" max="8" width="16.140625" customWidth="1"/>
    <col min="9" max="9" width="4.7109375" customWidth="1"/>
  </cols>
  <sheetData>
    <row r="1" spans="1:16" x14ac:dyDescent="0.25">
      <c r="A1" s="41"/>
      <c r="B1" s="41"/>
      <c r="C1" s="41"/>
      <c r="D1" s="41"/>
      <c r="E1" s="41"/>
      <c r="F1" s="41"/>
      <c r="G1" s="41"/>
      <c r="H1" s="41"/>
      <c r="I1" s="41"/>
      <c r="J1" s="41"/>
      <c r="K1" s="41"/>
      <c r="L1" s="41"/>
      <c r="M1" s="41"/>
      <c r="N1" s="41"/>
      <c r="O1" s="41"/>
      <c r="P1" s="41"/>
    </row>
    <row r="2" spans="1:16" x14ac:dyDescent="0.25">
      <c r="A2" s="41"/>
      <c r="B2" s="41"/>
      <c r="C2" s="41"/>
      <c r="D2" s="41"/>
      <c r="E2" s="41"/>
      <c r="F2" s="41"/>
      <c r="G2" s="41"/>
      <c r="H2" s="41"/>
      <c r="I2" s="41"/>
      <c r="J2" s="41"/>
      <c r="K2" s="41"/>
      <c r="L2" s="41"/>
      <c r="M2" s="41"/>
      <c r="N2" s="41"/>
      <c r="O2" s="41"/>
      <c r="P2" s="41"/>
    </row>
    <row r="3" spans="1:16" ht="38.25" x14ac:dyDescent="0.25">
      <c r="A3" s="41"/>
      <c r="B3" s="50"/>
      <c r="C3" s="34" t="s">
        <v>43</v>
      </c>
      <c r="D3" s="34" t="s">
        <v>44</v>
      </c>
      <c r="E3" s="34" t="s">
        <v>45</v>
      </c>
      <c r="F3" s="33" t="s">
        <v>46</v>
      </c>
      <c r="G3" s="33" t="s">
        <v>47</v>
      </c>
      <c r="H3" s="34" t="s">
        <v>48</v>
      </c>
      <c r="I3" s="41"/>
      <c r="J3" s="41"/>
      <c r="K3" s="41"/>
      <c r="L3" s="41"/>
      <c r="M3" s="41"/>
      <c r="N3" s="41"/>
      <c r="O3" s="41"/>
      <c r="P3" s="41"/>
    </row>
    <row r="4" spans="1:16" x14ac:dyDescent="0.25">
      <c r="A4" s="41"/>
      <c r="B4" s="50" t="str">
        <f>Lijsten!O2</f>
        <v>Groepsaanbod groep 1</v>
      </c>
      <c r="C4" s="51" cm="1">
        <f t="array" aca="1" ref="C4" ca="1">IFERROR(INDIRECT("'"&amp;B4&amp;"'!d"&amp;ROW('Groepsaanbod groep 1'!$4:$4)),"")</f>
        <v>0</v>
      </c>
      <c r="D4" s="52" cm="1">
        <f t="array" aca="1" ref="D4" ca="1">IFERROR(INDIRECT("'"&amp;B4&amp;"'!d"&amp;ROW('Groepsaanbod groep 1'!$5:$5)),"")</f>
        <v>0</v>
      </c>
      <c r="E4" s="53" t="str" cm="1">
        <f t="array" aca="1" ref="E4" ca="1">IFERROR(INDIRECT("'"&amp;B4&amp;"'!d"&amp;ROW('Groepsaanbod groep 1'!$22:$22)),"")</f>
        <v/>
      </c>
      <c r="F4" s="51" t="str">
        <f ca="1">IFERROR(IF(E4&gt;0,INDEX(Lijsten!$F$3:$H$8,MATCH(E4,Lijsten!$F$3:$F$8,1),3),""),"")</f>
        <v/>
      </c>
      <c r="G4" s="54" t="str">
        <f ca="1">IFERROR(IF(E4&gt;0,INDEX(Lijsten!$F$3:$L$8,MATCH(E4,Lijsten!$F$3:$F$8,1),7),""),"")</f>
        <v/>
      </c>
      <c r="H4" s="53" t="str" cm="1">
        <f t="array" aca="1" ref="H4" ca="1">IFERROR(INDIRECT("'"&amp;B4&amp;"'!d"&amp;ROW('Groepsaanbod groep 1'!$23:$23))*D4*C4,"")</f>
        <v/>
      </c>
      <c r="I4" s="41"/>
      <c r="J4" s="41"/>
      <c r="K4" s="41"/>
      <c r="L4" s="41"/>
      <c r="M4" s="41"/>
      <c r="N4" s="41"/>
      <c r="O4" s="41"/>
      <c r="P4" s="41"/>
    </row>
    <row r="5" spans="1:16" x14ac:dyDescent="0.25">
      <c r="A5" s="41"/>
      <c r="B5" s="50" t="str">
        <f>Lijsten!O3</f>
        <v>Groepsaanbod groep 2</v>
      </c>
      <c r="C5" s="51" cm="1">
        <f t="array" aca="1" ref="C5" ca="1">IFERROR(INDIRECT("'"&amp;B5&amp;"'!d"&amp;ROW('Groepsaanbod groep 1'!$4:$4)),"")</f>
        <v>0</v>
      </c>
      <c r="D5" s="52" cm="1">
        <f t="array" aca="1" ref="D5" ca="1">IFERROR(INDIRECT("'"&amp;B5&amp;"'!d"&amp;ROW('Groepsaanbod groep 1'!$5:$5)),"")</f>
        <v>0</v>
      </c>
      <c r="E5" s="53" t="str" cm="1">
        <f t="array" aca="1" ref="E5" ca="1">IFERROR(INDIRECT("'"&amp;B5&amp;"'!d"&amp;ROW('Groepsaanbod groep 1'!$22:$22)),"")</f>
        <v/>
      </c>
      <c r="F5" s="51" t="str">
        <f ca="1">IFERROR(IF(E5&gt;0,INDEX(Lijsten!$F$3:$H$8,MATCH(E5,Lijsten!$F$3:$F$8,1),3),""),"")</f>
        <v/>
      </c>
      <c r="G5" s="54" t="str">
        <f ca="1">IFERROR(IF(E5&gt;0,INDEX(Lijsten!$F$3:$L$8,MATCH(E5,Lijsten!$F$3:$F$8,1),7),""),"")</f>
        <v/>
      </c>
      <c r="H5" s="53" t="str" cm="1">
        <f t="array" aca="1" ref="H5" ca="1">IFERROR(INDIRECT("'"&amp;B5&amp;"'!d"&amp;ROW('Groepsaanbod groep 1'!$23:$23))*D5*C5,"")</f>
        <v/>
      </c>
      <c r="I5" s="41"/>
      <c r="J5" s="41"/>
      <c r="K5" s="41"/>
      <c r="L5" s="41"/>
      <c r="M5" s="41"/>
      <c r="N5" s="41"/>
      <c r="O5" s="41"/>
      <c r="P5" s="41"/>
    </row>
    <row r="6" spans="1:16" x14ac:dyDescent="0.25">
      <c r="A6" s="41"/>
      <c r="B6" s="50" t="str">
        <f>Lijsten!O4</f>
        <v>Groepsaanbod groep 3</v>
      </c>
      <c r="C6" s="51" cm="1">
        <f t="array" aca="1" ref="C6" ca="1">IFERROR(INDIRECT("'"&amp;B6&amp;"'!d"&amp;ROW('Groepsaanbod groep 1'!$4:$4)),"")</f>
        <v>0</v>
      </c>
      <c r="D6" s="52" cm="1">
        <f t="array" aca="1" ref="D6" ca="1">IFERROR(INDIRECT("'"&amp;B6&amp;"'!d"&amp;ROW('Groepsaanbod groep 1'!$5:$5)),"")</f>
        <v>0</v>
      </c>
      <c r="E6" s="53" t="str" cm="1">
        <f t="array" aca="1" ref="E6" ca="1">IFERROR(INDIRECT("'"&amp;B6&amp;"'!d"&amp;ROW('Groepsaanbod groep 1'!$22:$22)),"")</f>
        <v/>
      </c>
      <c r="F6" s="51" t="str">
        <f ca="1">IFERROR(IF(E6&gt;0,INDEX(Lijsten!$F$3:$H$8,MATCH(E6,Lijsten!$F$3:$F$8,1),3),""),"")</f>
        <v/>
      </c>
      <c r="G6" s="54" t="str">
        <f ca="1">IFERROR(IF(E6&gt;0,INDEX(Lijsten!$F$3:$L$8,MATCH(E6,Lijsten!$F$3:$F$8,1),7),""),"")</f>
        <v/>
      </c>
      <c r="H6" s="53" t="str" cm="1">
        <f t="array" aca="1" ref="H6" ca="1">IFERROR(INDIRECT("'"&amp;B6&amp;"'!d"&amp;ROW('Groepsaanbod groep 1'!$23:$23))*D6*C6,"")</f>
        <v/>
      </c>
      <c r="I6" s="41"/>
      <c r="J6" s="41"/>
      <c r="K6" s="41"/>
      <c r="L6" s="41"/>
      <c r="M6" s="41"/>
      <c r="N6" s="41"/>
      <c r="O6" s="41"/>
      <c r="P6" s="41"/>
    </row>
    <row r="7" spans="1:16" x14ac:dyDescent="0.25">
      <c r="A7" s="41"/>
      <c r="B7" s="50" t="str">
        <f>Lijsten!O5</f>
        <v>Groepsaanbod groep 4</v>
      </c>
      <c r="C7" s="51" cm="1">
        <f t="array" aca="1" ref="C7" ca="1">IFERROR(INDIRECT("'"&amp;B7&amp;"'!d"&amp;ROW('Groepsaanbod groep 1'!$4:$4)),"")</f>
        <v>0</v>
      </c>
      <c r="D7" s="52" cm="1">
        <f t="array" aca="1" ref="D7" ca="1">IFERROR(INDIRECT("'"&amp;B7&amp;"'!d"&amp;ROW('Groepsaanbod groep 1'!$5:$5)),"")</f>
        <v>0</v>
      </c>
      <c r="E7" s="53" t="str" cm="1">
        <f t="array" aca="1" ref="E7" ca="1">IFERROR(INDIRECT("'"&amp;B7&amp;"'!d"&amp;ROW('Groepsaanbod groep 1'!$22:$22)),"")</f>
        <v/>
      </c>
      <c r="F7" s="51" t="str">
        <f ca="1">IFERROR(IF(E7&gt;0,INDEX(Lijsten!$F$3:$H$8,MATCH(E7,Lijsten!$F$3:$F$8,1),3),""),"")</f>
        <v/>
      </c>
      <c r="G7" s="54" t="str">
        <f ca="1">IFERROR(IF(E7&gt;0,INDEX(Lijsten!$F$3:$L$8,MATCH(E7,Lijsten!$F$3:$F$8,1),7),""),"")</f>
        <v/>
      </c>
      <c r="H7" s="53" t="str" cm="1">
        <f t="array" aca="1" ref="H7" ca="1">IFERROR(INDIRECT("'"&amp;B7&amp;"'!d"&amp;ROW('Groepsaanbod groep 1'!$23:$23))*D7*C7,"")</f>
        <v/>
      </c>
      <c r="I7" s="41"/>
      <c r="J7" s="41"/>
      <c r="K7" s="41"/>
      <c r="L7" s="41"/>
      <c r="M7" s="41"/>
      <c r="N7" s="41"/>
      <c r="O7" s="41"/>
      <c r="P7" s="41"/>
    </row>
    <row r="8" spans="1:16" x14ac:dyDescent="0.25">
      <c r="A8" s="41"/>
      <c r="B8" s="50" t="str">
        <f>Lijsten!O6</f>
        <v>Groepsaanbod groep 5</v>
      </c>
      <c r="C8" s="51" cm="1">
        <f t="array" aca="1" ref="C8" ca="1">IFERROR(INDIRECT("'"&amp;B8&amp;"'!d"&amp;ROW('Groepsaanbod groep 1'!$4:$4)),"")</f>
        <v>0</v>
      </c>
      <c r="D8" s="52" cm="1">
        <f t="array" aca="1" ref="D8" ca="1">IFERROR(INDIRECT("'"&amp;B8&amp;"'!d"&amp;ROW('Groepsaanbod groep 1'!$5:$5)),"")</f>
        <v>0</v>
      </c>
      <c r="E8" s="53" t="str" cm="1">
        <f t="array" aca="1" ref="E8" ca="1">IFERROR(INDIRECT("'"&amp;B8&amp;"'!d"&amp;ROW('Groepsaanbod groep 1'!$22:$22)),"")</f>
        <v/>
      </c>
      <c r="F8" s="51" t="str">
        <f ca="1">IFERROR(IF(E8&gt;0,INDEX(Lijsten!$F$3:$H$8,MATCH(E8,Lijsten!$F$3:$F$8,1),3),""),"")</f>
        <v/>
      </c>
      <c r="G8" s="54" t="str">
        <f ca="1">IFERROR(IF(E8&gt;0,INDEX(Lijsten!$F$3:$L$8,MATCH(E8,Lijsten!$F$3:$F$8,1),7),""),"")</f>
        <v/>
      </c>
      <c r="H8" s="53" t="str" cm="1">
        <f t="array" aca="1" ref="H8" ca="1">IFERROR(INDIRECT("'"&amp;B8&amp;"'!d"&amp;ROW('Groepsaanbod groep 1'!$23:$23))*D8*C8,"")</f>
        <v/>
      </c>
      <c r="I8" s="41"/>
      <c r="J8" s="41"/>
      <c r="K8" s="41"/>
      <c r="L8" s="41"/>
      <c r="M8" s="41"/>
      <c r="N8" s="41"/>
      <c r="O8" s="41"/>
      <c r="P8" s="41"/>
    </row>
    <row r="9" spans="1:16" x14ac:dyDescent="0.25">
      <c r="A9" s="41"/>
      <c r="B9" s="50" t="str">
        <f>Lijsten!O7</f>
        <v>Groepsaanbod groep 6</v>
      </c>
      <c r="C9" s="51" cm="1">
        <f t="array" aca="1" ref="C9" ca="1">IFERROR(INDIRECT("'"&amp;B9&amp;"'!d"&amp;ROW('Groepsaanbod groep 1'!$4:$4)),"")</f>
        <v>0</v>
      </c>
      <c r="D9" s="52" cm="1">
        <f t="array" aca="1" ref="D9" ca="1">IFERROR(INDIRECT("'"&amp;B9&amp;"'!d"&amp;ROW('Groepsaanbod groep 1'!$5:$5)),"")</f>
        <v>0</v>
      </c>
      <c r="E9" s="53" t="str" cm="1">
        <f t="array" aca="1" ref="E9" ca="1">IFERROR(INDIRECT("'"&amp;B9&amp;"'!d"&amp;ROW('Groepsaanbod groep 1'!$22:$22)),"")</f>
        <v/>
      </c>
      <c r="F9" s="51" t="str">
        <f ca="1">IFERROR(IF(E9&gt;0,INDEX(Lijsten!$F$3:$H$8,MATCH(E9,Lijsten!$F$3:$F$8,1),3),""),"")</f>
        <v/>
      </c>
      <c r="G9" s="54" t="str">
        <f ca="1">IFERROR(IF(E9&gt;0,INDEX(Lijsten!$F$3:$L$8,MATCH(E9,Lijsten!$F$3:$F$8,1),7),""),"")</f>
        <v/>
      </c>
      <c r="H9" s="53" t="str" cm="1">
        <f t="array" aca="1" ref="H9" ca="1">IFERROR(INDIRECT("'"&amp;B9&amp;"'!d"&amp;ROW('Groepsaanbod groep 1'!$23:$23))*D9*C9,"")</f>
        <v/>
      </c>
      <c r="I9" s="41"/>
      <c r="J9" s="41"/>
      <c r="K9" s="41"/>
      <c r="L9" s="41"/>
      <c r="M9" s="41"/>
      <c r="N9" s="41"/>
      <c r="O9" s="41"/>
      <c r="P9" s="41"/>
    </row>
    <row r="10" spans="1:16" x14ac:dyDescent="0.25">
      <c r="A10" s="41"/>
      <c r="B10" s="50" t="str">
        <f>Lijsten!O8</f>
        <v>Groepsaanbod groep 7</v>
      </c>
      <c r="C10" s="51" cm="1">
        <f t="array" aca="1" ref="C10" ca="1">IFERROR(INDIRECT("'"&amp;B10&amp;"'!d"&amp;ROW('Groepsaanbod groep 1'!$4:$4)),"")</f>
        <v>0</v>
      </c>
      <c r="D10" s="52" cm="1">
        <f t="array" aca="1" ref="D10" ca="1">IFERROR(INDIRECT("'"&amp;B10&amp;"'!d"&amp;ROW('Groepsaanbod groep 1'!$5:$5)),"")</f>
        <v>0</v>
      </c>
      <c r="E10" s="53" t="str" cm="1">
        <f t="array" aca="1" ref="E10" ca="1">IFERROR(INDIRECT("'"&amp;B10&amp;"'!d"&amp;ROW('Groepsaanbod groep 1'!$22:$22)),"")</f>
        <v/>
      </c>
      <c r="F10" s="51" t="str">
        <f ca="1">IFERROR(IF(E10&gt;0,INDEX(Lijsten!$F$3:$H$8,MATCH(E10,Lijsten!$F$3:$F$8,1),3),""),"")</f>
        <v/>
      </c>
      <c r="G10" s="54" t="str">
        <f ca="1">IFERROR(IF(E10&gt;0,INDEX(Lijsten!$F$3:$L$8,MATCH(E10,Lijsten!$F$3:$F$8,1),7),""),"")</f>
        <v/>
      </c>
      <c r="H10" s="53" t="str" cm="1">
        <f t="array" aca="1" ref="H10" ca="1">IFERROR(INDIRECT("'"&amp;B10&amp;"'!d"&amp;ROW('Groepsaanbod groep 1'!$23:$23))*D10*C10,"")</f>
        <v/>
      </c>
      <c r="I10" s="41"/>
      <c r="J10" s="41"/>
      <c r="K10" s="41"/>
      <c r="L10" s="41"/>
      <c r="M10" s="41"/>
      <c r="N10" s="41"/>
      <c r="O10" s="41"/>
      <c r="P10" s="41"/>
    </row>
    <row r="11" spans="1:16" x14ac:dyDescent="0.25">
      <c r="A11" s="41"/>
      <c r="B11" s="50" t="str">
        <f>Lijsten!O9</f>
        <v>Groepsaanbod groep 8</v>
      </c>
      <c r="C11" s="51" cm="1">
        <f t="array" aca="1" ref="C11" ca="1">IFERROR(INDIRECT("'"&amp;B11&amp;"'!d"&amp;ROW('Groepsaanbod groep 1'!$4:$4)),"")</f>
        <v>0</v>
      </c>
      <c r="D11" s="52" cm="1">
        <f t="array" aca="1" ref="D11" ca="1">IFERROR(INDIRECT("'"&amp;B11&amp;"'!d"&amp;ROW('Groepsaanbod groep 1'!$5:$5)),"")</f>
        <v>0</v>
      </c>
      <c r="E11" s="53" t="str" cm="1">
        <f t="array" aca="1" ref="E11" ca="1">IFERROR(INDIRECT("'"&amp;B11&amp;"'!d"&amp;ROW('Groepsaanbod groep 1'!$22:$22)),"")</f>
        <v/>
      </c>
      <c r="F11" s="51" t="str">
        <f ca="1">IFERROR(IF(E11&gt;0,INDEX(Lijsten!$F$3:$H$8,MATCH(E11,Lijsten!$F$3:$F$8,1),3),""),"")</f>
        <v/>
      </c>
      <c r="G11" s="54" t="str">
        <f ca="1">IFERROR(IF(E11&gt;0,INDEX(Lijsten!$F$3:$L$8,MATCH(E11,Lijsten!$F$3:$F$8,1),7),""),"")</f>
        <v/>
      </c>
      <c r="H11" s="53" t="str" cm="1">
        <f t="array" aca="1" ref="H11" ca="1">IFERROR(INDIRECT("'"&amp;B11&amp;"'!d"&amp;ROW('Groepsaanbod groep 1'!$23:$23))*D11*C11,"")</f>
        <v/>
      </c>
      <c r="I11" s="41"/>
      <c r="J11" s="41"/>
      <c r="K11" s="41"/>
      <c r="L11" s="41"/>
      <c r="M11" s="41"/>
      <c r="N11" s="41"/>
      <c r="O11" s="41"/>
      <c r="P11" s="41"/>
    </row>
    <row r="12" spans="1:16" x14ac:dyDescent="0.25">
      <c r="A12" s="41"/>
      <c r="B12" s="50" t="str">
        <f>Lijsten!O10</f>
        <v>Groepsaanbod groep 9</v>
      </c>
      <c r="C12" s="51" cm="1">
        <f t="array" aca="1" ref="C12" ca="1">IFERROR(INDIRECT("'"&amp;B12&amp;"'!d"&amp;ROW('Groepsaanbod groep 1'!$4:$4)),"")</f>
        <v>0</v>
      </c>
      <c r="D12" s="52" cm="1">
        <f t="array" aca="1" ref="D12" ca="1">IFERROR(INDIRECT("'"&amp;B12&amp;"'!d"&amp;ROW('Groepsaanbod groep 1'!$5:$5)),"")</f>
        <v>0</v>
      </c>
      <c r="E12" s="53" t="str" cm="1">
        <f t="array" aca="1" ref="E12" ca="1">IFERROR(INDIRECT("'"&amp;B12&amp;"'!d"&amp;ROW('Groepsaanbod groep 1'!$22:$22)),"")</f>
        <v/>
      </c>
      <c r="F12" s="51" t="str">
        <f ca="1">IFERROR(IF(E12&gt;0,INDEX(Lijsten!$F$3:$H$8,MATCH(E12,Lijsten!$F$3:$F$8,1),3),""),"")</f>
        <v/>
      </c>
      <c r="G12" s="54" t="str">
        <f ca="1">IFERROR(IF(E12&gt;0,INDEX(Lijsten!$F$3:$L$8,MATCH(E12,Lijsten!$F$3:$F$8,1),7),""),"")</f>
        <v/>
      </c>
      <c r="H12" s="53" t="str" cm="1">
        <f t="array" aca="1" ref="H12" ca="1">IFERROR(INDIRECT("'"&amp;B12&amp;"'!d"&amp;ROW('Groepsaanbod groep 1'!$23:$23))*D12*C12,"")</f>
        <v/>
      </c>
      <c r="I12" s="41"/>
      <c r="J12" s="41"/>
      <c r="K12" s="41"/>
      <c r="L12" s="41"/>
      <c r="M12" s="41"/>
      <c r="N12" s="41"/>
      <c r="O12" s="41"/>
      <c r="P12" s="41"/>
    </row>
    <row r="13" spans="1:16" x14ac:dyDescent="0.25">
      <c r="A13" s="41"/>
      <c r="B13" s="50" t="str">
        <f>Lijsten!O11</f>
        <v>Groepsaanbod groep 10</v>
      </c>
      <c r="C13" s="51" cm="1">
        <f t="array" aca="1" ref="C13" ca="1">IFERROR(INDIRECT("'"&amp;B13&amp;"'!d"&amp;ROW('Groepsaanbod groep 1'!$4:$4)),"")</f>
        <v>0</v>
      </c>
      <c r="D13" s="52" cm="1">
        <f t="array" aca="1" ref="D13" ca="1">IFERROR(INDIRECT("'"&amp;B13&amp;"'!d"&amp;ROW('Groepsaanbod groep 1'!$5:$5)),"")</f>
        <v>0</v>
      </c>
      <c r="E13" s="53" t="str" cm="1">
        <f t="array" aca="1" ref="E13" ca="1">IFERROR(INDIRECT("'"&amp;B13&amp;"'!d"&amp;ROW('Groepsaanbod groep 1'!$22:$22)),"")</f>
        <v/>
      </c>
      <c r="F13" s="51" t="str">
        <f ca="1">IFERROR(IF(E13&gt;0,INDEX(Lijsten!$F$3:$H$8,MATCH(E13,Lijsten!$F$3:$F$8,1),3),""),"")</f>
        <v/>
      </c>
      <c r="G13" s="54" t="str">
        <f ca="1">IFERROR(IF(E13&gt;0,INDEX(Lijsten!$F$3:$L$8,MATCH(E13,Lijsten!$F$3:$F$8,1),7),""),"")</f>
        <v/>
      </c>
      <c r="H13" s="53" t="str" cm="1">
        <f t="array" aca="1" ref="H13" ca="1">IFERROR(INDIRECT("'"&amp;B13&amp;"'!d"&amp;ROW('Groepsaanbod groep 1'!$23:$23))*D13*C13,"")</f>
        <v/>
      </c>
      <c r="I13" s="41"/>
      <c r="J13" s="41"/>
      <c r="K13" s="41"/>
      <c r="L13" s="41"/>
      <c r="M13" s="41"/>
      <c r="N13" s="41"/>
      <c r="O13" s="41"/>
      <c r="P13" s="41"/>
    </row>
    <row r="14" spans="1:16" x14ac:dyDescent="0.25">
      <c r="A14" s="41"/>
      <c r="B14" s="50" t="str">
        <f>Lijsten!O12</f>
        <v>Groepsaanbod groep 11</v>
      </c>
      <c r="C14" s="51" cm="1">
        <f t="array" aca="1" ref="C14" ca="1">IFERROR(INDIRECT("'"&amp;B14&amp;"'!d"&amp;ROW('Groepsaanbod groep 1'!$4:$4)),"")</f>
        <v>0</v>
      </c>
      <c r="D14" s="52" cm="1">
        <f t="array" aca="1" ref="D14" ca="1">IFERROR(INDIRECT("'"&amp;B14&amp;"'!d"&amp;ROW('Groepsaanbod groep 1'!$5:$5)),"")</f>
        <v>0</v>
      </c>
      <c r="E14" s="53" t="str" cm="1">
        <f t="array" aca="1" ref="E14" ca="1">IFERROR(INDIRECT("'"&amp;B14&amp;"'!d"&amp;ROW('Groepsaanbod groep 1'!$22:$22)),"")</f>
        <v/>
      </c>
      <c r="F14" s="51" t="str">
        <f ca="1">IFERROR(IF(E14&gt;0,INDEX(Lijsten!$F$3:$H$8,MATCH(E14,Lijsten!$F$3:$F$8,1),3),""),"")</f>
        <v/>
      </c>
      <c r="G14" s="54" t="str">
        <f ca="1">IFERROR(IF(E14&gt;0,INDEX(Lijsten!$F$3:$L$8,MATCH(E14,Lijsten!$F$3:$F$8,1),7),""),"")</f>
        <v/>
      </c>
      <c r="H14" s="53" t="str" cm="1">
        <f t="array" aca="1" ref="H14" ca="1">IFERROR(INDIRECT("'"&amp;B14&amp;"'!d"&amp;ROW('Groepsaanbod groep 1'!$23:$23))*D14*C14,"")</f>
        <v/>
      </c>
      <c r="I14" s="41"/>
      <c r="J14" s="41"/>
      <c r="K14" s="41"/>
      <c r="L14" s="41"/>
      <c r="M14" s="41"/>
      <c r="N14" s="41"/>
      <c r="O14" s="41"/>
      <c r="P14" s="41"/>
    </row>
    <row r="15" spans="1:16" x14ac:dyDescent="0.25">
      <c r="A15" s="41"/>
      <c r="B15" s="50" t="str">
        <f>Lijsten!O13</f>
        <v>Groepsaanbod groep 12</v>
      </c>
      <c r="C15" s="51" cm="1">
        <f t="array" aca="1" ref="C15" ca="1">IFERROR(INDIRECT("'"&amp;B15&amp;"'!d"&amp;ROW('Groepsaanbod groep 1'!$4:$4)),"")</f>
        <v>0</v>
      </c>
      <c r="D15" s="52" cm="1">
        <f t="array" aca="1" ref="D15" ca="1">IFERROR(INDIRECT("'"&amp;B15&amp;"'!d"&amp;ROW('Groepsaanbod groep 1'!$5:$5)),"")</f>
        <v>0</v>
      </c>
      <c r="E15" s="53" t="str" cm="1">
        <f t="array" aca="1" ref="E15" ca="1">IFERROR(INDIRECT("'"&amp;B15&amp;"'!d"&amp;ROW('Groepsaanbod groep 1'!$22:$22)),"")</f>
        <v/>
      </c>
      <c r="F15" s="51" t="str">
        <f ca="1">IFERROR(IF(E15&gt;0,INDEX(Lijsten!$F$3:$H$8,MATCH(E15,Lijsten!$F$3:$F$8,1),3),""),"")</f>
        <v/>
      </c>
      <c r="G15" s="54" t="str">
        <f ca="1">IFERROR(IF(E15&gt;0,INDEX(Lijsten!$F$3:$L$8,MATCH(E15,Lijsten!$F$3:$F$8,1),7),""),"")</f>
        <v/>
      </c>
      <c r="H15" s="53" t="str" cm="1">
        <f t="array" aca="1" ref="H15" ca="1">IFERROR(INDIRECT("'"&amp;B15&amp;"'!d"&amp;ROW('Groepsaanbod groep 1'!$23:$23))*D15*C15,"")</f>
        <v/>
      </c>
      <c r="I15" s="41"/>
      <c r="J15" s="41"/>
      <c r="K15" s="41"/>
      <c r="L15" s="41"/>
      <c r="M15" s="41"/>
      <c r="N15" s="41"/>
      <c r="O15" s="41"/>
      <c r="P15" s="41"/>
    </row>
    <row r="16" spans="1:16" x14ac:dyDescent="0.25">
      <c r="A16" s="41"/>
      <c r="B16" s="50" t="str">
        <f>Lijsten!O14</f>
        <v>Groepsaanbod groep 13</v>
      </c>
      <c r="C16" s="51" cm="1">
        <f t="array" aca="1" ref="C16" ca="1">IFERROR(INDIRECT("'"&amp;B16&amp;"'!d"&amp;ROW('Groepsaanbod groep 1'!$4:$4)),"")</f>
        <v>0</v>
      </c>
      <c r="D16" s="52" cm="1">
        <f t="array" aca="1" ref="D16" ca="1">IFERROR(INDIRECT("'"&amp;B16&amp;"'!d"&amp;ROW('Groepsaanbod groep 1'!$5:$5)),"")</f>
        <v>0</v>
      </c>
      <c r="E16" s="53" t="str" cm="1">
        <f t="array" aca="1" ref="E16" ca="1">IFERROR(INDIRECT("'"&amp;B16&amp;"'!d"&amp;ROW('Groepsaanbod groep 1'!$22:$22)),"")</f>
        <v/>
      </c>
      <c r="F16" s="51" t="str">
        <f ca="1">IFERROR(IF(E16&gt;0,INDEX(Lijsten!$F$3:$H$8,MATCH(E16,Lijsten!$F$3:$F$8,1),3),""),"")</f>
        <v/>
      </c>
      <c r="G16" s="54" t="str">
        <f ca="1">IFERROR(IF(E16&gt;0,INDEX(Lijsten!$F$3:$L$8,MATCH(E16,Lijsten!$F$3:$F$8,1),7),""),"")</f>
        <v/>
      </c>
      <c r="H16" s="53" t="str" cm="1">
        <f t="array" aca="1" ref="H16" ca="1">IFERROR(INDIRECT("'"&amp;B16&amp;"'!d"&amp;ROW('Groepsaanbod groep 1'!$23:$23))*D16*C16,"")</f>
        <v/>
      </c>
      <c r="I16" s="41"/>
      <c r="J16" s="41"/>
      <c r="K16" s="41"/>
      <c r="L16" s="41"/>
      <c r="M16" s="41"/>
      <c r="N16" s="41"/>
      <c r="O16" s="41"/>
      <c r="P16" s="41"/>
    </row>
    <row r="17" spans="1:16" x14ac:dyDescent="0.25">
      <c r="A17" s="41"/>
      <c r="B17" s="50" t="str">
        <f>Lijsten!O15</f>
        <v>Groepsaanbod groep 14</v>
      </c>
      <c r="C17" s="51" cm="1">
        <f t="array" aca="1" ref="C17" ca="1">IFERROR(INDIRECT("'"&amp;B17&amp;"'!d"&amp;ROW('Groepsaanbod groep 1'!$4:$4)),"")</f>
        <v>0</v>
      </c>
      <c r="D17" s="52" cm="1">
        <f t="array" aca="1" ref="D17" ca="1">IFERROR(INDIRECT("'"&amp;B17&amp;"'!d"&amp;ROW('Groepsaanbod groep 1'!$5:$5)),"")</f>
        <v>0</v>
      </c>
      <c r="E17" s="53" t="str" cm="1">
        <f t="array" aca="1" ref="E17" ca="1">IFERROR(INDIRECT("'"&amp;B17&amp;"'!d"&amp;ROW('Groepsaanbod groep 1'!$22:$22)),"")</f>
        <v/>
      </c>
      <c r="F17" s="51" t="str">
        <f ca="1">IFERROR(IF(E17&gt;0,INDEX(Lijsten!$F$3:$H$8,MATCH(E17,Lijsten!$F$3:$F$8,1),3),""),"")</f>
        <v/>
      </c>
      <c r="G17" s="54" t="str">
        <f ca="1">IFERROR(IF(E17&gt;0,INDEX(Lijsten!$F$3:$L$8,MATCH(E17,Lijsten!$F$3:$F$8,1),7),""),"")</f>
        <v/>
      </c>
      <c r="H17" s="53" t="str" cm="1">
        <f t="array" aca="1" ref="H17" ca="1">IFERROR(INDIRECT("'"&amp;B17&amp;"'!d"&amp;ROW('Groepsaanbod groep 1'!$23:$23))*D17*C17,"")</f>
        <v/>
      </c>
      <c r="I17" s="41"/>
      <c r="J17" s="41"/>
      <c r="K17" s="41"/>
      <c r="L17" s="41"/>
      <c r="M17" s="41"/>
      <c r="N17" s="41"/>
      <c r="O17" s="41"/>
      <c r="P17" s="41"/>
    </row>
    <row r="18" spans="1:16" x14ac:dyDescent="0.25">
      <c r="A18" s="41"/>
      <c r="B18" s="50" t="str">
        <f>Lijsten!O16</f>
        <v>Groepsaanbod groep 15</v>
      </c>
      <c r="C18" s="51" cm="1">
        <f t="array" aca="1" ref="C18" ca="1">IFERROR(INDIRECT("'"&amp;B18&amp;"'!d"&amp;ROW('Groepsaanbod groep 1'!$4:$4)),"")</f>
        <v>0</v>
      </c>
      <c r="D18" s="52" cm="1">
        <f t="array" aca="1" ref="D18" ca="1">IFERROR(INDIRECT("'"&amp;B18&amp;"'!d"&amp;ROW('Groepsaanbod groep 1'!$5:$5)),"")</f>
        <v>0</v>
      </c>
      <c r="E18" s="53" t="str" cm="1">
        <f t="array" aca="1" ref="E18" ca="1">IFERROR(INDIRECT("'"&amp;B18&amp;"'!d"&amp;ROW('Groepsaanbod groep 1'!$22:$22)),"")</f>
        <v/>
      </c>
      <c r="F18" s="51" t="str">
        <f ca="1">IFERROR(IF(E18&gt;0,INDEX(Lijsten!$F$3:$H$8,MATCH(E18,Lijsten!$F$3:$F$8,1),3),""),"")</f>
        <v/>
      </c>
      <c r="G18" s="54" t="str">
        <f ca="1">IFERROR(IF(E18&gt;0,INDEX(Lijsten!$F$3:$L$8,MATCH(E18,Lijsten!$F$3:$F$8,1),7),""),"")</f>
        <v/>
      </c>
      <c r="H18" s="53" t="str" cm="1">
        <f t="array" aca="1" ref="H18" ca="1">IFERROR(INDIRECT("'"&amp;B18&amp;"'!d"&amp;ROW('Groepsaanbod groep 1'!$23:$23))*D18*C18,"")</f>
        <v/>
      </c>
      <c r="I18" s="41"/>
      <c r="J18" s="41"/>
      <c r="K18" s="41"/>
      <c r="L18" s="41"/>
      <c r="M18" s="41"/>
      <c r="N18" s="41"/>
      <c r="O18" s="41"/>
      <c r="P18" s="41"/>
    </row>
    <row r="19" spans="1:16" x14ac:dyDescent="0.25">
      <c r="A19" s="41"/>
      <c r="B19" s="50" t="str">
        <f>Lijsten!O17</f>
        <v>Groepsaanbod groep 16</v>
      </c>
      <c r="C19" s="51" cm="1">
        <f t="array" aca="1" ref="C19" ca="1">IFERROR(INDIRECT("'"&amp;B19&amp;"'!d"&amp;ROW('Groepsaanbod groep 1'!$4:$4)),"")</f>
        <v>0</v>
      </c>
      <c r="D19" s="52" cm="1">
        <f t="array" aca="1" ref="D19" ca="1">IFERROR(INDIRECT("'"&amp;B19&amp;"'!d"&amp;ROW('Groepsaanbod groep 1'!$5:$5)),"")</f>
        <v>0</v>
      </c>
      <c r="E19" s="53" t="str" cm="1">
        <f t="array" aca="1" ref="E19" ca="1">IFERROR(INDIRECT("'"&amp;B19&amp;"'!d"&amp;ROW('Groepsaanbod groep 1'!$22:$22)),"")</f>
        <v/>
      </c>
      <c r="F19" s="51" t="str">
        <f ca="1">IFERROR(IF(E19&gt;0,INDEX(Lijsten!$F$3:$H$8,MATCH(E19,Lijsten!$F$3:$F$8,1),3),""),"")</f>
        <v/>
      </c>
      <c r="G19" s="54" t="str">
        <f ca="1">IFERROR(IF(E19&gt;0,INDEX(Lijsten!$F$3:$L$8,MATCH(E19,Lijsten!$F$3:$F$8,1),7),""),"")</f>
        <v/>
      </c>
      <c r="H19" s="53" t="str" cm="1">
        <f t="array" aca="1" ref="H19" ca="1">IFERROR(INDIRECT("'"&amp;B19&amp;"'!d"&amp;ROW('Groepsaanbod groep 1'!$23:$23))*D19*C19,"")</f>
        <v/>
      </c>
      <c r="I19" s="41"/>
      <c r="J19" s="41"/>
      <c r="K19" s="41"/>
      <c r="L19" s="41"/>
      <c r="M19" s="41"/>
      <c r="N19" s="41"/>
      <c r="O19" s="41"/>
      <c r="P19" s="41"/>
    </row>
    <row r="20" spans="1:16" x14ac:dyDescent="0.25">
      <c r="A20" s="41"/>
      <c r="B20" s="50" t="str">
        <f>Lijsten!O18</f>
        <v>Groepsaanbod groep 17</v>
      </c>
      <c r="C20" s="51" cm="1">
        <f t="array" aca="1" ref="C20" ca="1">IFERROR(INDIRECT("'"&amp;B20&amp;"'!d"&amp;ROW('Groepsaanbod groep 1'!$4:$4)),"")</f>
        <v>0</v>
      </c>
      <c r="D20" s="52" cm="1">
        <f t="array" aca="1" ref="D20" ca="1">IFERROR(INDIRECT("'"&amp;B20&amp;"'!d"&amp;ROW('Groepsaanbod groep 1'!$5:$5)),"")</f>
        <v>0</v>
      </c>
      <c r="E20" s="53" t="str" cm="1">
        <f t="array" aca="1" ref="E20" ca="1">IFERROR(INDIRECT("'"&amp;B20&amp;"'!d"&amp;ROW('Groepsaanbod groep 1'!$22:$22)),"")</f>
        <v/>
      </c>
      <c r="F20" s="51" t="str">
        <f ca="1">IFERROR(IF(E20&gt;0,INDEX(Lijsten!$F$3:$H$8,MATCH(E20,Lijsten!$F$3:$F$8,1),3),""),"")</f>
        <v/>
      </c>
      <c r="G20" s="54" t="str">
        <f ca="1">IFERROR(IF(E20&gt;0,INDEX(Lijsten!$F$3:$L$8,MATCH(E20,Lijsten!$F$3:$F$8,1),7),""),"")</f>
        <v/>
      </c>
      <c r="H20" s="53" t="str" cm="1">
        <f t="array" aca="1" ref="H20" ca="1">IFERROR(INDIRECT("'"&amp;B20&amp;"'!d"&amp;ROW('Groepsaanbod groep 1'!$23:$23))*D20*C20,"")</f>
        <v/>
      </c>
      <c r="I20" s="41"/>
      <c r="J20" s="41"/>
      <c r="K20" s="41"/>
      <c r="L20" s="41"/>
      <c r="M20" s="41"/>
      <c r="N20" s="41"/>
      <c r="O20" s="41"/>
      <c r="P20" s="41"/>
    </row>
    <row r="21" spans="1:16" x14ac:dyDescent="0.25">
      <c r="A21" s="41"/>
      <c r="B21" s="50" t="str">
        <f>Lijsten!O19</f>
        <v>Groepsaanbod groep 18</v>
      </c>
      <c r="C21" s="51" cm="1">
        <f t="array" aca="1" ref="C21" ca="1">IFERROR(INDIRECT("'"&amp;B21&amp;"'!d"&amp;ROW('Groepsaanbod groep 1'!$4:$4)),"")</f>
        <v>0</v>
      </c>
      <c r="D21" s="52" cm="1">
        <f t="array" aca="1" ref="D21" ca="1">IFERROR(INDIRECT("'"&amp;B21&amp;"'!d"&amp;ROW('Groepsaanbod groep 1'!$5:$5)),"")</f>
        <v>0</v>
      </c>
      <c r="E21" s="53" t="str" cm="1">
        <f t="array" aca="1" ref="E21" ca="1">IFERROR(INDIRECT("'"&amp;B21&amp;"'!d"&amp;ROW('Groepsaanbod groep 1'!$22:$22)),"")</f>
        <v/>
      </c>
      <c r="F21" s="51" t="str">
        <f ca="1">IFERROR(IF(E21&gt;0,INDEX(Lijsten!$F$3:$H$8,MATCH(E21,Lijsten!$F$3:$F$8,1),3),""),"")</f>
        <v/>
      </c>
      <c r="G21" s="54" t="str">
        <f ca="1">IFERROR(IF(E21&gt;0,INDEX(Lijsten!$F$3:$L$8,MATCH(E21,Lijsten!$F$3:$F$8,1),7),""),"")</f>
        <v/>
      </c>
      <c r="H21" s="53" t="str" cm="1">
        <f t="array" aca="1" ref="H21" ca="1">IFERROR(INDIRECT("'"&amp;B21&amp;"'!d"&amp;ROW('Groepsaanbod groep 1'!$23:$23))*D21*C21,"")</f>
        <v/>
      </c>
      <c r="I21" s="41"/>
      <c r="J21" s="41"/>
      <c r="K21" s="41"/>
      <c r="L21" s="41"/>
      <c r="M21" s="41"/>
      <c r="N21" s="41"/>
      <c r="O21" s="41"/>
      <c r="P21" s="41"/>
    </row>
    <row r="22" spans="1:16" x14ac:dyDescent="0.25">
      <c r="A22" s="41"/>
      <c r="B22" s="50" t="str">
        <f>Lijsten!O20</f>
        <v>Groepsaanbod groep 19</v>
      </c>
      <c r="C22" s="51" cm="1">
        <f t="array" aca="1" ref="C22" ca="1">IFERROR(INDIRECT("'"&amp;B22&amp;"'!d"&amp;ROW('Groepsaanbod groep 1'!$4:$4)),"")</f>
        <v>0</v>
      </c>
      <c r="D22" s="52" cm="1">
        <f t="array" aca="1" ref="D22" ca="1">IFERROR(INDIRECT("'"&amp;B22&amp;"'!d"&amp;ROW('Groepsaanbod groep 1'!$5:$5)),"")</f>
        <v>0</v>
      </c>
      <c r="E22" s="53" t="str" cm="1">
        <f t="array" aca="1" ref="E22" ca="1">IFERROR(INDIRECT("'"&amp;B22&amp;"'!d"&amp;ROW('Groepsaanbod groep 1'!$22:$22)),"")</f>
        <v/>
      </c>
      <c r="F22" s="51" t="str">
        <f ca="1">IFERROR(IF(E22&gt;0,INDEX(Lijsten!$F$3:$H$8,MATCH(E22,Lijsten!$F$3:$F$8,1),3),""),"")</f>
        <v/>
      </c>
      <c r="G22" s="54" t="str">
        <f ca="1">IFERROR(IF(E22&gt;0,INDEX(Lijsten!$F$3:$L$8,MATCH(E22,Lijsten!$F$3:$F$8,1),7),""),"")</f>
        <v/>
      </c>
      <c r="H22" s="53" t="str" cm="1">
        <f t="array" aca="1" ref="H22" ca="1">IFERROR(INDIRECT("'"&amp;B22&amp;"'!d"&amp;ROW('Groepsaanbod groep 1'!$23:$23))*D22*C22,"")</f>
        <v/>
      </c>
      <c r="I22" s="41"/>
      <c r="J22" s="41"/>
      <c r="K22" s="41"/>
      <c r="L22" s="41"/>
      <c r="M22" s="41"/>
      <c r="N22" s="41"/>
      <c r="O22" s="41"/>
      <c r="P22" s="41"/>
    </row>
    <row r="23" spans="1:16" x14ac:dyDescent="0.25">
      <c r="A23" s="41"/>
      <c r="B23" s="50" t="str">
        <f>Lijsten!O21</f>
        <v>Groepsaanbod groep 20</v>
      </c>
      <c r="C23" s="51" cm="1">
        <f t="array" aca="1" ref="C23" ca="1">IFERROR(INDIRECT("'"&amp;B23&amp;"'!d"&amp;ROW('Groepsaanbod groep 1'!$4:$4)),"")</f>
        <v>0</v>
      </c>
      <c r="D23" s="52" cm="1">
        <f t="array" aca="1" ref="D23" ca="1">IFERROR(INDIRECT("'"&amp;B23&amp;"'!d"&amp;ROW('Groepsaanbod groep 1'!$5:$5)),"")</f>
        <v>0</v>
      </c>
      <c r="E23" s="53" t="str" cm="1">
        <f t="array" aca="1" ref="E23" ca="1">IFERROR(INDIRECT("'"&amp;B23&amp;"'!d"&amp;ROW('Groepsaanbod groep 1'!$22:$22)),"")</f>
        <v/>
      </c>
      <c r="F23" s="51" t="str">
        <f ca="1">IFERROR(IF(E23&gt;0,INDEX(Lijsten!$F$3:$H$8,MATCH(E23,Lijsten!$F$3:$F$8,1),3),""),"")</f>
        <v/>
      </c>
      <c r="G23" s="54" t="str">
        <f ca="1">IFERROR(IF(E23&gt;0,INDEX(Lijsten!$F$3:$L$8,MATCH(E23,Lijsten!$F$3:$F$8,1),7),""),"")</f>
        <v/>
      </c>
      <c r="H23" s="53" t="str" cm="1">
        <f t="array" aca="1" ref="H23" ca="1">IFERROR(INDIRECT("'"&amp;B23&amp;"'!d"&amp;ROW('Groepsaanbod groep 1'!$23:$23))*D23*C23,"")</f>
        <v/>
      </c>
      <c r="I23" s="41"/>
      <c r="J23" s="41"/>
      <c r="K23" s="41"/>
      <c r="L23" s="41"/>
      <c r="M23" s="41"/>
      <c r="N23" s="41"/>
      <c r="O23" s="41"/>
      <c r="P23" s="41"/>
    </row>
    <row r="24" spans="1:16" x14ac:dyDescent="0.25">
      <c r="A24" s="41"/>
      <c r="B24" s="11" t="s">
        <v>49</v>
      </c>
      <c r="C24" s="51"/>
      <c r="D24" s="51"/>
      <c r="E24" s="51"/>
      <c r="F24" s="51"/>
      <c r="G24" s="54"/>
      <c r="H24" s="12" t="str">
        <f ca="1">IFERROR(AVERAGE(H4:H23),"")</f>
        <v/>
      </c>
      <c r="I24" s="41"/>
      <c r="J24" s="41" t="s">
        <v>50</v>
      </c>
      <c r="K24" s="41"/>
      <c r="L24" s="41"/>
      <c r="M24" s="41"/>
      <c r="N24" s="41"/>
      <c r="O24" s="41"/>
      <c r="P24" s="41"/>
    </row>
    <row r="25" spans="1:16" x14ac:dyDescent="0.25">
      <c r="A25" s="41"/>
      <c r="B25" s="41"/>
      <c r="C25" s="41"/>
      <c r="D25" s="41"/>
      <c r="E25" s="41"/>
      <c r="F25" s="41"/>
      <c r="G25" s="41"/>
      <c r="H25" s="41"/>
      <c r="I25" s="41"/>
      <c r="J25" s="41"/>
      <c r="K25" s="41"/>
      <c r="L25" s="41"/>
      <c r="M25" s="41"/>
      <c r="N25" s="41"/>
      <c r="O25" s="41"/>
      <c r="P25" s="41"/>
    </row>
    <row r="26" spans="1:16" x14ac:dyDescent="0.25">
      <c r="A26" s="41"/>
      <c r="B26" s="41"/>
      <c r="C26" s="41"/>
      <c r="D26" s="41"/>
      <c r="E26" s="41"/>
      <c r="F26" s="41"/>
      <c r="G26" s="41"/>
      <c r="H26" s="41"/>
      <c r="I26" s="41"/>
      <c r="J26" s="41"/>
      <c r="K26" s="41"/>
      <c r="L26" s="41"/>
      <c r="M26" s="41"/>
      <c r="N26" s="41"/>
      <c r="O26" s="41"/>
      <c r="P26" s="41"/>
    </row>
    <row r="27" spans="1:16" x14ac:dyDescent="0.25">
      <c r="A27" s="41"/>
      <c r="B27" s="41"/>
      <c r="C27" s="41"/>
      <c r="D27" s="41"/>
      <c r="E27" s="41"/>
      <c r="F27" s="41"/>
      <c r="G27" s="41"/>
      <c r="H27" s="41"/>
      <c r="I27" s="41"/>
      <c r="J27" s="41"/>
      <c r="K27" s="41"/>
      <c r="L27" s="41"/>
      <c r="M27" s="41"/>
      <c r="N27" s="41"/>
      <c r="O27" s="41"/>
      <c r="P27" s="41"/>
    </row>
    <row r="28" spans="1:16" x14ac:dyDescent="0.25">
      <c r="A28" s="41"/>
      <c r="B28" s="41"/>
      <c r="C28" s="41"/>
      <c r="D28" s="41"/>
      <c r="E28" s="41"/>
      <c r="F28" s="41"/>
      <c r="G28" s="41"/>
      <c r="H28" s="41"/>
      <c r="I28" s="41"/>
      <c r="J28" s="41"/>
      <c r="K28" s="41"/>
      <c r="L28" s="41"/>
      <c r="M28" s="41"/>
      <c r="N28" s="41"/>
      <c r="O28" s="41"/>
      <c r="P28" s="41"/>
    </row>
  </sheetData>
  <sheetProtection algorithmName="SHA-512" hashValue="zSIDtTsbSkzYabLXSdxeoMeneU4W4Ca/35zgQleac2d/m+ZNli1wD8OdmgfrCv+x4x8+kXfUO3HfpV96/WN/QA==" saltValue="R/Q6wSbef+nY7XSk6xNdCg==" spinCount="100000" sheet="1" objects="1" scenarios="1" selectLockedCells="1" selectUnlockedCells="1"/>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90FDC-8E46-4946-9EEB-B71ADEC4A54F}">
  <sheetPr codeName="Blad3"/>
  <dimension ref="A2:R793"/>
  <sheetViews>
    <sheetView workbookViewId="0">
      <selection activeCell="I32" sqref="I32"/>
    </sheetView>
  </sheetViews>
  <sheetFormatPr defaultColWidth="8.7109375" defaultRowHeight="12.75" x14ac:dyDescent="0.2"/>
  <cols>
    <col min="1" max="2" width="8.7109375" style="2"/>
    <col min="3" max="3" width="8.85546875" style="3"/>
    <col min="4" max="6" width="8.7109375" style="2"/>
    <col min="7" max="7" width="11.140625" style="2" customWidth="1"/>
    <col min="8" max="8" width="24.140625" style="2" customWidth="1"/>
    <col min="9" max="9" width="11.42578125" style="2" customWidth="1"/>
    <col min="10" max="10" width="7.5703125" style="2" customWidth="1"/>
    <col min="11" max="11" width="9.140625" style="2" customWidth="1"/>
    <col min="12" max="12" width="9.7109375" style="2" customWidth="1"/>
    <col min="13" max="14" width="7.5703125" style="2" customWidth="1"/>
    <col min="15" max="16384" width="8.7109375" style="2"/>
  </cols>
  <sheetData>
    <row r="2" spans="1:18" x14ac:dyDescent="0.2">
      <c r="A2" s="41"/>
      <c r="B2" s="41"/>
      <c r="C2" s="55"/>
      <c r="D2" s="41"/>
      <c r="E2" s="41"/>
      <c r="F2" s="41"/>
      <c r="G2" s="41"/>
      <c r="H2" s="41"/>
      <c r="I2" s="41"/>
      <c r="J2" s="4" t="s">
        <v>51</v>
      </c>
      <c r="K2" s="4" t="s">
        <v>52</v>
      </c>
      <c r="L2" s="41"/>
      <c r="M2" s="4" t="s">
        <v>53</v>
      </c>
      <c r="N2" s="41"/>
      <c r="O2" s="41" t="s">
        <v>54</v>
      </c>
      <c r="P2" s="41"/>
      <c r="Q2" s="41"/>
      <c r="R2" s="41"/>
    </row>
    <row r="3" spans="1:18" x14ac:dyDescent="0.2">
      <c r="A3" s="41">
        <v>1</v>
      </c>
      <c r="B3" s="41">
        <v>1</v>
      </c>
      <c r="C3" s="55">
        <v>1</v>
      </c>
      <c r="D3" s="56">
        <v>0.92500000000000004</v>
      </c>
      <c r="E3" s="41" t="s">
        <v>55</v>
      </c>
      <c r="F3" s="57">
        <f>LEFT(I3,4)*1</f>
        <v>0.1</v>
      </c>
      <c r="G3" s="57">
        <f>RIGHT(I3,4)*1-0.00001</f>
        <v>0.18998999999999999</v>
      </c>
      <c r="H3" s="41" t="s">
        <v>56</v>
      </c>
      <c r="I3" s="58" t="s">
        <v>57</v>
      </c>
      <c r="J3" s="59">
        <f>G3-F3</f>
        <v>8.9989999999999987E-2</v>
      </c>
      <c r="K3" s="60">
        <f>(G3-F3)/2+F3</f>
        <v>0.14499499999999999</v>
      </c>
      <c r="L3" s="61">
        <v>16.5</v>
      </c>
      <c r="M3" s="41">
        <v>0.1663201663201663</v>
      </c>
      <c r="N3" s="62"/>
      <c r="O3" s="41" t="s">
        <v>58</v>
      </c>
      <c r="P3" s="41"/>
      <c r="Q3" s="41"/>
      <c r="R3" s="41" t="s">
        <v>57</v>
      </c>
    </row>
    <row r="4" spans="1:18" x14ac:dyDescent="0.2">
      <c r="A4" s="41">
        <v>2</v>
      </c>
      <c r="B4" s="41">
        <v>2</v>
      </c>
      <c r="C4" s="55">
        <v>1.1000000000000001</v>
      </c>
      <c r="D4" s="56">
        <v>0.93</v>
      </c>
      <c r="E4" s="41" t="s">
        <v>59</v>
      </c>
      <c r="F4" s="57">
        <f t="shared" ref="F4:F8" si="0">LEFT(I4,4)*1</f>
        <v>0.19</v>
      </c>
      <c r="G4" s="57">
        <f t="shared" ref="G4:G7" si="1">RIGHT(I4,4)*1-0.00001</f>
        <v>0.27999000000000002</v>
      </c>
      <c r="H4" s="41" t="s">
        <v>60</v>
      </c>
      <c r="I4" s="58" t="s">
        <v>61</v>
      </c>
      <c r="J4" s="59">
        <f t="shared" ref="J4:J8" si="2">G4-F4</f>
        <v>8.9990000000000014E-2</v>
      </c>
      <c r="K4" s="60">
        <f t="shared" ref="K4:K8" si="3">(G4-F4)/2+F4</f>
        <v>0.23499500000000001</v>
      </c>
      <c r="L4" s="61">
        <v>21.56</v>
      </c>
      <c r="M4" s="41">
        <v>0.19656019656019655</v>
      </c>
      <c r="N4" s="62"/>
      <c r="O4" s="41" t="s">
        <v>62</v>
      </c>
      <c r="P4" s="41"/>
      <c r="Q4" s="41"/>
      <c r="R4" s="41" t="s">
        <v>61</v>
      </c>
    </row>
    <row r="5" spans="1:18" x14ac:dyDescent="0.2">
      <c r="A5" s="41">
        <v>3</v>
      </c>
      <c r="B5" s="41">
        <v>3</v>
      </c>
      <c r="C5" s="55">
        <v>1.2</v>
      </c>
      <c r="D5" s="56">
        <v>0.93500000000000005</v>
      </c>
      <c r="E5" s="41"/>
      <c r="F5" s="57">
        <f t="shared" si="0"/>
        <v>0.28000000000000003</v>
      </c>
      <c r="G5" s="57">
        <f t="shared" si="1"/>
        <v>0.34998999999999997</v>
      </c>
      <c r="H5" s="41" t="s">
        <v>63</v>
      </c>
      <c r="I5" s="58" t="s">
        <v>64</v>
      </c>
      <c r="J5" s="59">
        <f t="shared" si="2"/>
        <v>6.9989999999999941E-2</v>
      </c>
      <c r="K5" s="60">
        <f t="shared" si="3"/>
        <v>0.31499500000000002</v>
      </c>
      <c r="L5" s="61">
        <v>31.37</v>
      </c>
      <c r="M5" s="41">
        <v>0.28828828828828829</v>
      </c>
      <c r="N5" s="62"/>
      <c r="O5" s="41" t="s">
        <v>65</v>
      </c>
      <c r="P5" s="41"/>
      <c r="Q5" s="41"/>
      <c r="R5" s="41" t="s">
        <v>64</v>
      </c>
    </row>
    <row r="6" spans="1:18" x14ac:dyDescent="0.2">
      <c r="A6" s="41">
        <v>4</v>
      </c>
      <c r="B6" s="41">
        <v>4</v>
      </c>
      <c r="C6" s="55">
        <v>1.3</v>
      </c>
      <c r="D6" s="56">
        <v>0.94</v>
      </c>
      <c r="E6" s="41"/>
      <c r="F6" s="57">
        <f t="shared" si="0"/>
        <v>0.35</v>
      </c>
      <c r="G6" s="57">
        <f t="shared" si="1"/>
        <v>0.41998999999999997</v>
      </c>
      <c r="H6" s="41" t="s">
        <v>66</v>
      </c>
      <c r="I6" s="58" t="s">
        <v>67</v>
      </c>
      <c r="J6" s="59">
        <f t="shared" si="2"/>
        <v>6.9989999999999997E-2</v>
      </c>
      <c r="K6" s="60">
        <f t="shared" si="3"/>
        <v>0.38499499999999998</v>
      </c>
      <c r="L6" s="61">
        <v>39.74</v>
      </c>
      <c r="M6" s="41">
        <v>0.36036036036036029</v>
      </c>
      <c r="N6" s="62"/>
      <c r="O6" s="41" t="s">
        <v>68</v>
      </c>
      <c r="P6" s="41"/>
      <c r="Q6" s="41"/>
      <c r="R6" s="41" t="s">
        <v>69</v>
      </c>
    </row>
    <row r="7" spans="1:18" x14ac:dyDescent="0.2">
      <c r="A7" s="41">
        <v>5</v>
      </c>
      <c r="B7" s="41">
        <v>5</v>
      </c>
      <c r="C7" s="55">
        <v>1.4</v>
      </c>
      <c r="D7" s="56">
        <v>0.94499999999999995</v>
      </c>
      <c r="E7" s="41"/>
      <c r="F7" s="57">
        <f>LEFT(I7,4)*1</f>
        <v>0.42</v>
      </c>
      <c r="G7" s="57">
        <f t="shared" si="1"/>
        <v>0.48998999999999998</v>
      </c>
      <c r="H7" s="41" t="s">
        <v>70</v>
      </c>
      <c r="I7" s="58" t="s">
        <v>71</v>
      </c>
      <c r="J7" s="59">
        <f t="shared" si="2"/>
        <v>6.9989999999999997E-2</v>
      </c>
      <c r="K7" s="60">
        <f t="shared" si="3"/>
        <v>0.45499499999999998</v>
      </c>
      <c r="L7" s="61">
        <v>49.91</v>
      </c>
      <c r="M7" s="41">
        <v>0.43243243243243246</v>
      </c>
      <c r="N7" s="41"/>
      <c r="O7" s="41" t="s">
        <v>72</v>
      </c>
      <c r="P7" s="41"/>
      <c r="Q7" s="41"/>
      <c r="R7" s="41"/>
    </row>
    <row r="8" spans="1:18" x14ac:dyDescent="0.2">
      <c r="A8" s="41">
        <v>6</v>
      </c>
      <c r="B8" s="41">
        <v>6</v>
      </c>
      <c r="C8" s="55">
        <v>1.5</v>
      </c>
      <c r="D8" s="56">
        <v>0.95</v>
      </c>
      <c r="E8" s="41"/>
      <c r="F8" s="57">
        <f t="shared" si="0"/>
        <v>0.5</v>
      </c>
      <c r="G8" s="57">
        <v>0.56999</v>
      </c>
      <c r="H8" s="41" t="s">
        <v>73</v>
      </c>
      <c r="I8" s="58" t="s">
        <v>74</v>
      </c>
      <c r="J8" s="59">
        <f t="shared" si="2"/>
        <v>6.9989999999999997E-2</v>
      </c>
      <c r="K8" s="60">
        <f t="shared" si="3"/>
        <v>0.534995</v>
      </c>
      <c r="L8" s="61">
        <v>61.45</v>
      </c>
      <c r="M8" s="41">
        <v>0.54054054054054046</v>
      </c>
      <c r="N8" s="41"/>
      <c r="O8" s="41" t="s">
        <v>75</v>
      </c>
      <c r="P8" s="41"/>
      <c r="Q8" s="41"/>
      <c r="R8" s="41"/>
    </row>
    <row r="9" spans="1:18" x14ac:dyDescent="0.2">
      <c r="A9" s="41">
        <v>7</v>
      </c>
      <c r="B9" s="41">
        <v>7</v>
      </c>
      <c r="C9" s="55">
        <v>1.6</v>
      </c>
      <c r="D9" s="56">
        <v>0.95499999999999996</v>
      </c>
      <c r="E9" s="41"/>
      <c r="F9" s="41"/>
      <c r="G9" s="41"/>
      <c r="H9" s="41"/>
      <c r="I9" s="41"/>
      <c r="J9" s="59"/>
      <c r="K9" s="41"/>
      <c r="L9" s="41"/>
      <c r="M9" s="41"/>
      <c r="N9" s="41"/>
      <c r="O9" s="41" t="s">
        <v>76</v>
      </c>
      <c r="P9" s="41"/>
      <c r="Q9" s="41"/>
      <c r="R9" s="41"/>
    </row>
    <row r="10" spans="1:18" x14ac:dyDescent="0.2">
      <c r="A10" s="41"/>
      <c r="B10" s="41">
        <v>8</v>
      </c>
      <c r="C10" s="55">
        <v>1.7</v>
      </c>
      <c r="D10" s="56">
        <v>0.96</v>
      </c>
      <c r="E10" s="41"/>
      <c r="F10" s="41"/>
      <c r="G10" s="41"/>
      <c r="H10" s="41"/>
      <c r="I10" s="41"/>
      <c r="J10" s="41"/>
      <c r="K10" s="41"/>
      <c r="L10" s="41"/>
      <c r="M10" s="41"/>
      <c r="N10" s="41"/>
      <c r="O10" s="41" t="s">
        <v>77</v>
      </c>
      <c r="P10" s="41"/>
      <c r="Q10" s="41"/>
      <c r="R10" s="41"/>
    </row>
    <row r="11" spans="1:18" x14ac:dyDescent="0.2">
      <c r="A11" s="41"/>
      <c r="B11" s="41">
        <v>9</v>
      </c>
      <c r="C11" s="55">
        <v>1.8</v>
      </c>
      <c r="D11" s="56">
        <v>0.96499999999999997</v>
      </c>
      <c r="E11" s="41"/>
      <c r="F11" s="41"/>
      <c r="G11" s="41"/>
      <c r="H11" s="41"/>
      <c r="I11" s="41"/>
      <c r="J11" s="41"/>
      <c r="K11" s="41"/>
      <c r="L11" s="41"/>
      <c r="M11" s="41"/>
      <c r="N11" s="41"/>
      <c r="O11" s="41" t="s">
        <v>78</v>
      </c>
      <c r="P11" s="41"/>
      <c r="Q11" s="41"/>
      <c r="R11" s="41"/>
    </row>
    <row r="12" spans="1:18" x14ac:dyDescent="0.2">
      <c r="A12" s="41"/>
      <c r="B12" s="41">
        <v>10</v>
      </c>
      <c r="C12" s="55">
        <v>1.9</v>
      </c>
      <c r="D12" s="56">
        <v>0.97</v>
      </c>
      <c r="E12" s="41"/>
      <c r="F12" s="41"/>
      <c r="G12" s="41"/>
      <c r="H12" s="41"/>
      <c r="I12" s="41"/>
      <c r="J12" s="41"/>
      <c r="K12" s="41"/>
      <c r="L12" s="41"/>
      <c r="M12" s="41"/>
      <c r="N12" s="41"/>
      <c r="O12" s="41" t="s">
        <v>79</v>
      </c>
      <c r="P12" s="41"/>
      <c r="Q12" s="41"/>
      <c r="R12" s="41"/>
    </row>
    <row r="13" spans="1:18" x14ac:dyDescent="0.2">
      <c r="A13" s="41"/>
      <c r="B13" s="41">
        <v>11</v>
      </c>
      <c r="C13" s="55">
        <v>2</v>
      </c>
      <c r="D13" s="56">
        <v>0.97499999999999998</v>
      </c>
      <c r="E13" s="41"/>
      <c r="F13" s="41"/>
      <c r="G13" s="41"/>
      <c r="H13" s="41"/>
      <c r="I13" s="41"/>
      <c r="J13" s="41"/>
      <c r="K13" s="41"/>
      <c r="L13" s="41"/>
      <c r="M13" s="41"/>
      <c r="N13" s="41"/>
      <c r="O13" s="41" t="s">
        <v>80</v>
      </c>
      <c r="P13" s="41"/>
      <c r="Q13" s="41"/>
      <c r="R13" s="41"/>
    </row>
    <row r="14" spans="1:18" x14ac:dyDescent="0.2">
      <c r="A14" s="41"/>
      <c r="B14" s="41">
        <v>12</v>
      </c>
      <c r="C14" s="55">
        <v>2.1</v>
      </c>
      <c r="D14" s="56">
        <v>0.98</v>
      </c>
      <c r="E14" s="41"/>
      <c r="F14" s="41"/>
      <c r="G14" s="41"/>
      <c r="H14" s="41"/>
      <c r="I14" s="41"/>
      <c r="J14" s="41"/>
      <c r="K14" s="41"/>
      <c r="L14" s="41"/>
      <c r="M14" s="41"/>
      <c r="N14" s="41"/>
      <c r="O14" s="41" t="s">
        <v>81</v>
      </c>
      <c r="P14" s="41"/>
      <c r="Q14" s="41"/>
      <c r="R14" s="41"/>
    </row>
    <row r="15" spans="1:18" x14ac:dyDescent="0.2">
      <c r="A15" s="41"/>
      <c r="B15" s="41">
        <v>13</v>
      </c>
      <c r="C15" s="55">
        <v>2.2000000000000002</v>
      </c>
      <c r="D15" s="56">
        <v>0.98499999999999999</v>
      </c>
      <c r="E15" s="41"/>
      <c r="F15" s="41"/>
      <c r="G15" s="41"/>
      <c r="H15" s="41"/>
      <c r="I15" s="41"/>
      <c r="J15" s="41"/>
      <c r="K15" s="41"/>
      <c r="L15" s="41"/>
      <c r="M15" s="41"/>
      <c r="N15" s="41"/>
      <c r="O15" s="41" t="s">
        <v>82</v>
      </c>
      <c r="P15" s="41"/>
      <c r="Q15" s="41"/>
      <c r="R15" s="41"/>
    </row>
    <row r="16" spans="1:18" x14ac:dyDescent="0.2">
      <c r="A16" s="41"/>
      <c r="B16" s="41">
        <v>14</v>
      </c>
      <c r="C16" s="55">
        <v>2.2999999999999998</v>
      </c>
      <c r="D16" s="56">
        <v>0.99</v>
      </c>
      <c r="E16" s="41"/>
      <c r="F16" s="41"/>
      <c r="G16" s="41"/>
      <c r="H16" s="41"/>
      <c r="I16" s="41"/>
      <c r="J16" s="41"/>
      <c r="K16" s="41"/>
      <c r="L16" s="41"/>
      <c r="M16" s="41"/>
      <c r="N16" s="41"/>
      <c r="O16" s="41" t="s">
        <v>83</v>
      </c>
      <c r="P16" s="41"/>
      <c r="Q16" s="41"/>
      <c r="R16" s="41"/>
    </row>
    <row r="17" spans="2:15" x14ac:dyDescent="0.2">
      <c r="B17" s="41">
        <v>15</v>
      </c>
      <c r="C17" s="55">
        <v>2.4</v>
      </c>
      <c r="D17" s="56">
        <v>0.995</v>
      </c>
      <c r="E17" s="41"/>
      <c r="F17" s="41"/>
      <c r="G17" s="41"/>
      <c r="H17" s="41"/>
      <c r="I17" s="41"/>
      <c r="J17" s="41"/>
      <c r="K17" s="41"/>
      <c r="L17" s="41"/>
      <c r="M17" s="41"/>
      <c r="N17" s="41"/>
      <c r="O17" s="41" t="s">
        <v>84</v>
      </c>
    </row>
    <row r="18" spans="2:15" x14ac:dyDescent="0.2">
      <c r="B18" s="41">
        <v>16</v>
      </c>
      <c r="C18" s="55">
        <v>2.5</v>
      </c>
      <c r="D18" s="56">
        <v>1</v>
      </c>
      <c r="E18" s="41"/>
      <c r="F18" s="41"/>
      <c r="G18" s="41"/>
      <c r="H18" s="41"/>
      <c r="I18" s="41"/>
      <c r="J18" s="41"/>
      <c r="K18" s="41"/>
      <c r="L18" s="41"/>
      <c r="M18" s="41"/>
      <c r="N18" s="41"/>
      <c r="O18" s="41" t="s">
        <v>85</v>
      </c>
    </row>
    <row r="19" spans="2:15" x14ac:dyDescent="0.2">
      <c r="B19" s="41">
        <v>17</v>
      </c>
      <c r="C19" s="55">
        <v>2.6</v>
      </c>
      <c r="D19" s="41"/>
      <c r="E19" s="41"/>
      <c r="F19" s="41"/>
      <c r="G19" s="41"/>
      <c r="H19" s="41"/>
      <c r="I19" s="41"/>
      <c r="J19" s="41"/>
      <c r="K19" s="41"/>
      <c r="L19" s="41"/>
      <c r="M19" s="41"/>
      <c r="N19" s="41"/>
      <c r="O19" s="41" t="s">
        <v>86</v>
      </c>
    </row>
    <row r="20" spans="2:15" x14ac:dyDescent="0.2">
      <c r="B20" s="41">
        <v>18</v>
      </c>
      <c r="C20" s="55">
        <v>2.7</v>
      </c>
      <c r="D20" s="41"/>
      <c r="E20" s="41"/>
      <c r="F20" s="41"/>
      <c r="G20" s="41"/>
      <c r="H20" s="41"/>
      <c r="I20" s="41"/>
      <c r="J20" s="41"/>
      <c r="K20" s="41"/>
      <c r="L20" s="41"/>
      <c r="M20" s="41"/>
      <c r="N20" s="41"/>
      <c r="O20" s="41" t="s">
        <v>87</v>
      </c>
    </row>
    <row r="21" spans="2:15" x14ac:dyDescent="0.2">
      <c r="B21" s="41">
        <v>19</v>
      </c>
      <c r="C21" s="55">
        <v>2.8</v>
      </c>
      <c r="D21" s="41"/>
      <c r="E21" s="41"/>
      <c r="F21" s="41"/>
      <c r="G21" s="41"/>
      <c r="H21" s="41"/>
      <c r="I21" s="41"/>
      <c r="J21" s="41"/>
      <c r="K21" s="41"/>
      <c r="L21" s="41"/>
      <c r="M21" s="41"/>
      <c r="N21" s="41"/>
      <c r="O21" s="41" t="s">
        <v>88</v>
      </c>
    </row>
    <row r="22" spans="2:15" x14ac:dyDescent="0.2">
      <c r="B22" s="41">
        <v>20</v>
      </c>
      <c r="C22" s="55">
        <v>2.9</v>
      </c>
      <c r="D22" s="41"/>
      <c r="E22" s="41"/>
      <c r="F22" s="41"/>
      <c r="G22" s="41"/>
      <c r="H22" s="41"/>
      <c r="I22" s="41"/>
      <c r="J22" s="41"/>
      <c r="K22" s="41"/>
      <c r="L22" s="41"/>
      <c r="M22" s="41"/>
      <c r="N22" s="41"/>
      <c r="O22" s="41" t="s">
        <v>89</v>
      </c>
    </row>
    <row r="23" spans="2:15" x14ac:dyDescent="0.2">
      <c r="B23" s="41">
        <v>21</v>
      </c>
      <c r="C23" s="55">
        <v>3</v>
      </c>
      <c r="D23" s="41"/>
      <c r="E23" s="41"/>
      <c r="F23" s="41"/>
      <c r="G23" s="41"/>
      <c r="H23" s="41"/>
      <c r="I23" s="41"/>
      <c r="J23" s="41"/>
      <c r="K23" s="41"/>
      <c r="L23" s="41"/>
      <c r="M23" s="41"/>
      <c r="N23" s="41"/>
      <c r="O23" s="41" t="s">
        <v>90</v>
      </c>
    </row>
    <row r="24" spans="2:15" x14ac:dyDescent="0.2">
      <c r="B24" s="41">
        <v>22</v>
      </c>
      <c r="C24" s="55">
        <v>3.1</v>
      </c>
      <c r="D24" s="41"/>
      <c r="E24" s="41"/>
      <c r="F24" s="41"/>
      <c r="G24" s="41"/>
      <c r="H24" s="41"/>
      <c r="I24" s="41"/>
      <c r="J24" s="41"/>
      <c r="K24" s="41"/>
      <c r="L24" s="41"/>
      <c r="M24" s="41"/>
      <c r="N24" s="41"/>
      <c r="O24" s="41" t="s">
        <v>91</v>
      </c>
    </row>
    <row r="25" spans="2:15" x14ac:dyDescent="0.2">
      <c r="B25" s="41">
        <v>23</v>
      </c>
      <c r="C25" s="55">
        <v>3.2</v>
      </c>
      <c r="D25" s="41"/>
      <c r="E25" s="41"/>
      <c r="F25" s="41"/>
      <c r="G25" s="41"/>
      <c r="H25" s="41"/>
      <c r="I25" s="41"/>
      <c r="J25" s="41"/>
      <c r="K25" s="41"/>
      <c r="L25" s="41"/>
      <c r="M25" s="41"/>
      <c r="N25" s="41"/>
      <c r="O25" s="41" t="s">
        <v>92</v>
      </c>
    </row>
    <row r="26" spans="2:15" x14ac:dyDescent="0.2">
      <c r="B26" s="41">
        <v>24</v>
      </c>
      <c r="C26" s="55">
        <v>3.3</v>
      </c>
      <c r="D26" s="41"/>
      <c r="E26" s="41"/>
      <c r="F26" s="41"/>
      <c r="G26" s="41"/>
      <c r="H26" s="41"/>
      <c r="I26" s="41"/>
      <c r="J26" s="41"/>
      <c r="K26" s="41"/>
      <c r="L26" s="41"/>
      <c r="M26" s="41"/>
      <c r="N26" s="41"/>
      <c r="O26" s="41" t="s">
        <v>93</v>
      </c>
    </row>
    <row r="27" spans="2:15" x14ac:dyDescent="0.2">
      <c r="B27" s="41">
        <v>25</v>
      </c>
      <c r="C27" s="55">
        <v>3.4</v>
      </c>
      <c r="D27" s="41"/>
      <c r="E27" s="41"/>
      <c r="F27" s="41"/>
      <c r="G27" s="41"/>
      <c r="H27" s="41"/>
      <c r="I27" s="41"/>
      <c r="J27" s="41"/>
      <c r="K27" s="41"/>
      <c r="L27" s="41"/>
      <c r="M27" s="41"/>
      <c r="N27" s="41"/>
      <c r="O27" s="41" t="s">
        <v>94</v>
      </c>
    </row>
    <row r="28" spans="2:15" x14ac:dyDescent="0.2">
      <c r="B28" s="41">
        <v>26</v>
      </c>
      <c r="C28" s="55">
        <v>3.5</v>
      </c>
      <c r="D28" s="41"/>
      <c r="E28" s="41"/>
      <c r="F28" s="41"/>
      <c r="G28" s="41"/>
      <c r="H28" s="41"/>
      <c r="I28" s="41"/>
      <c r="J28" s="41"/>
      <c r="K28" s="41"/>
      <c r="L28" s="41"/>
      <c r="M28" s="41"/>
      <c r="N28" s="41"/>
      <c r="O28" s="41" t="s">
        <v>95</v>
      </c>
    </row>
    <row r="29" spans="2:15" x14ac:dyDescent="0.2">
      <c r="B29" s="41">
        <v>27</v>
      </c>
      <c r="C29" s="55">
        <v>3.6</v>
      </c>
      <c r="D29" s="41"/>
      <c r="E29" s="41"/>
      <c r="F29" s="41"/>
      <c r="G29" s="41"/>
      <c r="H29" s="41"/>
      <c r="I29" s="41"/>
      <c r="J29" s="41"/>
      <c r="K29" s="41"/>
      <c r="L29" s="41"/>
      <c r="M29" s="41"/>
      <c r="N29" s="41"/>
      <c r="O29" s="41" t="s">
        <v>96</v>
      </c>
    </row>
    <row r="30" spans="2:15" x14ac:dyDescent="0.2">
      <c r="B30" s="41">
        <v>28</v>
      </c>
      <c r="C30" s="55">
        <v>3.7</v>
      </c>
      <c r="D30" s="41"/>
      <c r="E30" s="41"/>
      <c r="F30" s="41"/>
      <c r="G30" s="41"/>
      <c r="H30" s="41"/>
      <c r="I30" s="41"/>
      <c r="J30" s="41"/>
      <c r="K30" s="41"/>
      <c r="L30" s="41"/>
      <c r="M30" s="41"/>
      <c r="N30" s="41"/>
      <c r="O30" s="41" t="s">
        <v>97</v>
      </c>
    </row>
    <row r="31" spans="2:15" x14ac:dyDescent="0.2">
      <c r="B31" s="41">
        <v>29</v>
      </c>
      <c r="C31" s="55">
        <v>3.8</v>
      </c>
      <c r="D31" s="41"/>
      <c r="E31" s="41"/>
      <c r="F31" s="41"/>
      <c r="G31" s="41"/>
      <c r="H31" s="41"/>
      <c r="I31" s="41"/>
      <c r="J31" s="41"/>
      <c r="K31" s="41"/>
      <c r="L31" s="41"/>
      <c r="M31" s="41"/>
      <c r="N31" s="41"/>
      <c r="O31" s="41" t="s">
        <v>98</v>
      </c>
    </row>
    <row r="32" spans="2:15" x14ac:dyDescent="0.2">
      <c r="B32" s="41">
        <v>30</v>
      </c>
      <c r="C32" s="55">
        <v>3.9</v>
      </c>
      <c r="D32" s="41"/>
      <c r="E32" s="41"/>
      <c r="F32" s="41"/>
      <c r="G32" s="41"/>
      <c r="H32" s="41"/>
      <c r="I32" s="41"/>
      <c r="J32" s="41"/>
      <c r="K32" s="41"/>
      <c r="L32" s="41"/>
      <c r="M32" s="41"/>
      <c r="N32" s="41"/>
      <c r="O32" s="41" t="s">
        <v>99</v>
      </c>
    </row>
    <row r="33" spans="2:15" x14ac:dyDescent="0.2">
      <c r="B33" s="41">
        <v>31</v>
      </c>
      <c r="C33" s="55">
        <v>4</v>
      </c>
      <c r="D33" s="41"/>
      <c r="E33" s="41"/>
      <c r="F33" s="41"/>
      <c r="G33" s="41"/>
      <c r="H33" s="41"/>
      <c r="I33" s="41"/>
      <c r="J33" s="41"/>
      <c r="K33" s="41"/>
      <c r="L33" s="41"/>
      <c r="M33" s="41"/>
      <c r="N33" s="41"/>
      <c r="O33" s="41" t="s">
        <v>100</v>
      </c>
    </row>
    <row r="34" spans="2:15" x14ac:dyDescent="0.2">
      <c r="B34" s="41">
        <v>32</v>
      </c>
      <c r="C34" s="55">
        <v>4.0999999999999996</v>
      </c>
      <c r="D34" s="41"/>
      <c r="E34" s="41"/>
      <c r="F34" s="41"/>
      <c r="G34" s="41"/>
      <c r="H34" s="41"/>
      <c r="I34" s="41"/>
      <c r="J34" s="41"/>
      <c r="K34" s="41"/>
      <c r="L34" s="41"/>
      <c r="M34" s="41"/>
      <c r="N34" s="41"/>
      <c r="O34" s="41" t="s">
        <v>101</v>
      </c>
    </row>
    <row r="35" spans="2:15" x14ac:dyDescent="0.2">
      <c r="B35" s="41">
        <v>33</v>
      </c>
      <c r="C35" s="55">
        <v>4.2</v>
      </c>
      <c r="D35" s="41"/>
      <c r="E35" s="41"/>
      <c r="F35" s="41"/>
      <c r="G35" s="41"/>
      <c r="H35" s="41"/>
      <c r="I35" s="41"/>
      <c r="J35" s="41"/>
      <c r="K35" s="41"/>
      <c r="L35" s="41"/>
      <c r="M35" s="41"/>
      <c r="N35" s="41"/>
      <c r="O35" s="41" t="s">
        <v>102</v>
      </c>
    </row>
    <row r="36" spans="2:15" x14ac:dyDescent="0.2">
      <c r="B36" s="41">
        <v>34</v>
      </c>
      <c r="C36" s="55">
        <v>4.3</v>
      </c>
      <c r="D36" s="41"/>
      <c r="E36" s="41"/>
      <c r="F36" s="41"/>
      <c r="G36" s="41"/>
      <c r="H36" s="41"/>
      <c r="I36" s="41"/>
      <c r="J36" s="41"/>
      <c r="K36" s="41"/>
      <c r="L36" s="41"/>
      <c r="M36" s="41"/>
      <c r="N36" s="41"/>
      <c r="O36" s="41" t="s">
        <v>103</v>
      </c>
    </row>
    <row r="37" spans="2:15" x14ac:dyDescent="0.2">
      <c r="B37" s="41">
        <v>35</v>
      </c>
      <c r="C37" s="55">
        <v>4.4000000000000004</v>
      </c>
      <c r="D37" s="41"/>
      <c r="E37" s="41"/>
      <c r="F37" s="41"/>
      <c r="G37" s="41"/>
      <c r="H37" s="41"/>
      <c r="I37" s="41"/>
      <c r="J37" s="41"/>
      <c r="K37" s="41"/>
      <c r="L37" s="41"/>
      <c r="M37" s="41"/>
      <c r="N37" s="41"/>
      <c r="O37" s="41" t="s">
        <v>104</v>
      </c>
    </row>
    <row r="38" spans="2:15" x14ac:dyDescent="0.2">
      <c r="B38" s="41">
        <v>36</v>
      </c>
      <c r="C38" s="55">
        <v>4.5</v>
      </c>
      <c r="D38" s="41"/>
      <c r="E38" s="41"/>
      <c r="F38" s="41"/>
      <c r="G38" s="41"/>
      <c r="H38" s="41"/>
      <c r="I38" s="41"/>
      <c r="J38" s="41"/>
      <c r="K38" s="41"/>
      <c r="L38" s="41"/>
      <c r="M38" s="41"/>
      <c r="N38" s="41"/>
      <c r="O38" s="41" t="s">
        <v>105</v>
      </c>
    </row>
    <row r="39" spans="2:15" x14ac:dyDescent="0.2">
      <c r="B39" s="41">
        <v>37</v>
      </c>
      <c r="C39" s="55">
        <v>4.5999999999999996</v>
      </c>
      <c r="D39" s="41"/>
      <c r="E39" s="41"/>
      <c r="F39" s="41"/>
      <c r="G39" s="41"/>
      <c r="H39" s="41"/>
      <c r="I39" s="41"/>
      <c r="J39" s="41"/>
      <c r="K39" s="41"/>
      <c r="L39" s="41"/>
      <c r="M39" s="41"/>
      <c r="N39" s="41"/>
      <c r="O39" s="41" t="s">
        <v>106</v>
      </c>
    </row>
    <row r="40" spans="2:15" x14ac:dyDescent="0.2">
      <c r="B40" s="41">
        <v>38</v>
      </c>
      <c r="C40" s="55">
        <v>4.7</v>
      </c>
      <c r="D40" s="41"/>
      <c r="E40" s="41"/>
      <c r="F40" s="41"/>
      <c r="G40" s="41"/>
      <c r="H40" s="41"/>
      <c r="I40" s="41"/>
      <c r="J40" s="41"/>
      <c r="K40" s="41"/>
      <c r="L40" s="41"/>
      <c r="M40" s="41"/>
      <c r="N40" s="41"/>
      <c r="O40" s="41" t="s">
        <v>107</v>
      </c>
    </row>
    <row r="41" spans="2:15" x14ac:dyDescent="0.2">
      <c r="B41" s="41">
        <v>39</v>
      </c>
      <c r="C41" s="55">
        <v>4.8</v>
      </c>
      <c r="D41" s="41"/>
      <c r="E41" s="41"/>
      <c r="F41" s="41"/>
      <c r="G41" s="41"/>
      <c r="H41" s="41"/>
      <c r="I41" s="41"/>
      <c r="J41" s="41"/>
      <c r="K41" s="41"/>
      <c r="L41" s="41"/>
      <c r="M41" s="41"/>
      <c r="N41" s="41"/>
      <c r="O41" s="41" t="s">
        <v>108</v>
      </c>
    </row>
    <row r="42" spans="2:15" x14ac:dyDescent="0.2">
      <c r="B42" s="41">
        <v>40</v>
      </c>
      <c r="C42" s="55">
        <v>4.9000000000000004</v>
      </c>
      <c r="D42" s="41"/>
      <c r="E42" s="41"/>
      <c r="F42" s="41"/>
      <c r="G42" s="41"/>
      <c r="H42" s="41"/>
      <c r="I42" s="41"/>
      <c r="J42" s="41"/>
      <c r="K42" s="41"/>
      <c r="L42" s="41"/>
      <c r="M42" s="41"/>
      <c r="N42" s="41"/>
      <c r="O42" s="41" t="s">
        <v>109</v>
      </c>
    </row>
    <row r="43" spans="2:15" x14ac:dyDescent="0.2">
      <c r="B43" s="41">
        <v>41</v>
      </c>
      <c r="C43" s="55">
        <v>5</v>
      </c>
      <c r="D43" s="41"/>
      <c r="E43" s="41"/>
      <c r="F43" s="41"/>
      <c r="G43" s="41"/>
      <c r="H43" s="41"/>
      <c r="I43" s="41"/>
      <c r="J43" s="41"/>
      <c r="K43" s="41"/>
      <c r="L43" s="41"/>
      <c r="M43" s="41"/>
      <c r="N43" s="41"/>
      <c r="O43" s="41" t="s">
        <v>110</v>
      </c>
    </row>
    <row r="44" spans="2:15" x14ac:dyDescent="0.2">
      <c r="B44" s="41">
        <v>42</v>
      </c>
      <c r="C44" s="55">
        <v>5.0999999999999996</v>
      </c>
      <c r="D44" s="41"/>
      <c r="E44" s="41"/>
      <c r="F44" s="41"/>
      <c r="G44" s="41"/>
      <c r="H44" s="41"/>
      <c r="I44" s="41"/>
      <c r="J44" s="41"/>
      <c r="K44" s="41"/>
      <c r="L44" s="41"/>
      <c r="M44" s="41"/>
      <c r="N44" s="41"/>
      <c r="O44" s="41" t="s">
        <v>111</v>
      </c>
    </row>
    <row r="45" spans="2:15" x14ac:dyDescent="0.2">
      <c r="B45" s="41">
        <v>43</v>
      </c>
      <c r="C45" s="55">
        <v>5.2</v>
      </c>
      <c r="D45" s="41"/>
      <c r="E45" s="41"/>
      <c r="F45" s="41"/>
      <c r="G45" s="41"/>
      <c r="H45" s="41"/>
      <c r="I45" s="41"/>
      <c r="J45" s="41"/>
      <c r="K45" s="41"/>
      <c r="L45" s="41"/>
      <c r="M45" s="41"/>
      <c r="N45" s="41"/>
      <c r="O45" s="41" t="s">
        <v>112</v>
      </c>
    </row>
    <row r="46" spans="2:15" x14ac:dyDescent="0.2">
      <c r="B46" s="41">
        <v>44</v>
      </c>
      <c r="C46" s="55">
        <v>5.3</v>
      </c>
      <c r="D46" s="41"/>
      <c r="E46" s="41"/>
      <c r="F46" s="41"/>
      <c r="G46" s="41"/>
      <c r="H46" s="41"/>
      <c r="I46" s="41"/>
      <c r="J46" s="41"/>
      <c r="K46" s="41"/>
      <c r="L46" s="41"/>
      <c r="M46" s="41"/>
      <c r="N46" s="41"/>
      <c r="O46" s="41" t="s">
        <v>113</v>
      </c>
    </row>
    <row r="47" spans="2:15" x14ac:dyDescent="0.2">
      <c r="B47" s="41">
        <v>45</v>
      </c>
      <c r="C47" s="55">
        <v>5.4</v>
      </c>
      <c r="D47" s="41"/>
      <c r="E47" s="41"/>
      <c r="F47" s="41"/>
      <c r="G47" s="41"/>
      <c r="H47" s="41"/>
      <c r="I47" s="41"/>
      <c r="J47" s="41"/>
      <c r="K47" s="41"/>
      <c r="L47" s="41"/>
      <c r="M47" s="41"/>
      <c r="N47" s="41"/>
      <c r="O47" s="41" t="s">
        <v>114</v>
      </c>
    </row>
    <row r="48" spans="2:15" x14ac:dyDescent="0.2">
      <c r="B48" s="41">
        <v>46</v>
      </c>
      <c r="C48" s="55">
        <v>5.5</v>
      </c>
      <c r="D48" s="41"/>
      <c r="E48" s="41"/>
      <c r="F48" s="41"/>
      <c r="G48" s="41"/>
      <c r="H48" s="41"/>
      <c r="I48" s="41"/>
      <c r="J48" s="41"/>
      <c r="K48" s="41"/>
      <c r="L48" s="41"/>
      <c r="M48" s="41"/>
      <c r="N48" s="41"/>
      <c r="O48" s="41" t="s">
        <v>115</v>
      </c>
    </row>
    <row r="49" spans="2:15" x14ac:dyDescent="0.2">
      <c r="B49" s="41">
        <v>47</v>
      </c>
      <c r="C49" s="55">
        <v>5.6</v>
      </c>
      <c r="D49" s="41"/>
      <c r="E49" s="41"/>
      <c r="F49" s="41"/>
      <c r="G49" s="41"/>
      <c r="H49" s="41"/>
      <c r="I49" s="41"/>
      <c r="J49" s="41"/>
      <c r="K49" s="41"/>
      <c r="L49" s="41"/>
      <c r="M49" s="41"/>
      <c r="N49" s="41"/>
      <c r="O49" s="41" t="s">
        <v>116</v>
      </c>
    </row>
    <row r="50" spans="2:15" x14ac:dyDescent="0.2">
      <c r="B50" s="41">
        <v>48</v>
      </c>
      <c r="C50" s="55">
        <v>5.7</v>
      </c>
      <c r="D50" s="41"/>
      <c r="E50" s="41"/>
      <c r="F50" s="41"/>
      <c r="G50" s="41"/>
      <c r="H50" s="41"/>
      <c r="I50" s="41"/>
      <c r="J50" s="41"/>
      <c r="K50" s="41"/>
      <c r="L50" s="41"/>
      <c r="M50" s="41"/>
      <c r="N50" s="41"/>
      <c r="O50" s="41" t="s">
        <v>117</v>
      </c>
    </row>
    <row r="51" spans="2:15" x14ac:dyDescent="0.2">
      <c r="B51" s="41">
        <v>49</v>
      </c>
      <c r="C51" s="55">
        <v>5.8</v>
      </c>
      <c r="D51" s="41"/>
      <c r="E51" s="41"/>
      <c r="F51" s="41"/>
      <c r="G51" s="41"/>
      <c r="H51" s="41"/>
      <c r="I51" s="41"/>
      <c r="J51" s="41"/>
      <c r="K51" s="41"/>
      <c r="L51" s="41"/>
      <c r="M51" s="41"/>
      <c r="N51" s="41"/>
      <c r="O51" s="41" t="s">
        <v>118</v>
      </c>
    </row>
    <row r="52" spans="2:15" x14ac:dyDescent="0.2">
      <c r="B52" s="41">
        <v>50</v>
      </c>
      <c r="C52" s="55">
        <v>5.9</v>
      </c>
      <c r="D52" s="41"/>
      <c r="E52" s="41"/>
      <c r="F52" s="41"/>
      <c r="G52" s="41"/>
      <c r="H52" s="41"/>
      <c r="I52" s="41"/>
      <c r="J52" s="41"/>
      <c r="K52" s="41"/>
      <c r="L52" s="41"/>
      <c r="M52" s="41"/>
      <c r="N52" s="41"/>
      <c r="O52" s="41"/>
    </row>
    <row r="53" spans="2:15" x14ac:dyDescent="0.2">
      <c r="B53" s="41">
        <v>51</v>
      </c>
      <c r="C53" s="55">
        <v>6</v>
      </c>
      <c r="D53" s="41"/>
      <c r="E53" s="41"/>
      <c r="F53" s="41"/>
      <c r="G53" s="41"/>
      <c r="H53" s="41"/>
      <c r="I53" s="41"/>
      <c r="J53" s="41"/>
      <c r="K53" s="41"/>
      <c r="L53" s="41"/>
      <c r="M53" s="41"/>
      <c r="N53" s="41"/>
      <c r="O53" s="41"/>
    </row>
    <row r="54" spans="2:15" x14ac:dyDescent="0.2">
      <c r="B54" s="41">
        <v>52</v>
      </c>
      <c r="C54" s="55">
        <v>6.1</v>
      </c>
      <c r="D54" s="41"/>
      <c r="E54" s="41"/>
      <c r="F54" s="41"/>
      <c r="G54" s="41"/>
      <c r="H54" s="41"/>
      <c r="I54" s="41"/>
      <c r="J54" s="41"/>
      <c r="K54" s="41"/>
      <c r="L54" s="41"/>
      <c r="M54" s="41"/>
      <c r="N54" s="41"/>
      <c r="O54" s="41"/>
    </row>
    <row r="55" spans="2:15" x14ac:dyDescent="0.2">
      <c r="B55" s="41">
        <v>53</v>
      </c>
      <c r="C55" s="55">
        <v>6.2</v>
      </c>
      <c r="D55" s="41"/>
      <c r="E55" s="41"/>
      <c r="F55" s="41"/>
      <c r="G55" s="41"/>
      <c r="H55" s="41"/>
      <c r="I55" s="41"/>
      <c r="J55" s="41"/>
      <c r="K55" s="41"/>
      <c r="L55" s="41"/>
      <c r="M55" s="41"/>
      <c r="N55" s="41"/>
      <c r="O55" s="41"/>
    </row>
    <row r="56" spans="2:15" x14ac:dyDescent="0.2">
      <c r="B56" s="41">
        <v>54</v>
      </c>
      <c r="C56" s="55">
        <v>6.3</v>
      </c>
      <c r="D56" s="41"/>
      <c r="E56" s="41"/>
      <c r="F56" s="41"/>
      <c r="G56" s="41"/>
      <c r="H56" s="41"/>
      <c r="I56" s="41"/>
      <c r="J56" s="41"/>
      <c r="K56" s="41"/>
      <c r="L56" s="41"/>
      <c r="M56" s="41"/>
      <c r="N56" s="41"/>
      <c r="O56" s="41"/>
    </row>
    <row r="57" spans="2:15" x14ac:dyDescent="0.2">
      <c r="B57" s="41">
        <v>55</v>
      </c>
      <c r="C57" s="55">
        <v>6.4</v>
      </c>
      <c r="D57" s="41"/>
      <c r="E57" s="41"/>
      <c r="F57" s="41"/>
      <c r="G57" s="41"/>
      <c r="H57" s="41"/>
      <c r="I57" s="41"/>
      <c r="J57" s="41"/>
      <c r="K57" s="41"/>
      <c r="L57" s="41"/>
      <c r="M57" s="41"/>
      <c r="N57" s="41"/>
      <c r="O57" s="41"/>
    </row>
    <row r="58" spans="2:15" x14ac:dyDescent="0.2">
      <c r="B58" s="41">
        <v>56</v>
      </c>
      <c r="C58" s="55">
        <v>6.5</v>
      </c>
      <c r="D58" s="41"/>
      <c r="E58" s="41"/>
      <c r="F58" s="41"/>
      <c r="G58" s="41"/>
      <c r="H58" s="41"/>
      <c r="I58" s="41"/>
      <c r="J58" s="41"/>
      <c r="K58" s="41"/>
      <c r="L58" s="41"/>
      <c r="M58" s="41"/>
      <c r="N58" s="41"/>
      <c r="O58" s="41"/>
    </row>
    <row r="59" spans="2:15" x14ac:dyDescent="0.2">
      <c r="B59" s="41">
        <v>57</v>
      </c>
      <c r="C59" s="55">
        <v>6.6</v>
      </c>
      <c r="D59" s="41"/>
      <c r="E59" s="41"/>
      <c r="F59" s="41"/>
      <c r="G59" s="41"/>
      <c r="H59" s="41"/>
      <c r="I59" s="41"/>
      <c r="J59" s="41"/>
      <c r="K59" s="41"/>
      <c r="L59" s="41"/>
      <c r="M59" s="41"/>
      <c r="N59" s="41"/>
      <c r="O59" s="41"/>
    </row>
    <row r="60" spans="2:15" x14ac:dyDescent="0.2">
      <c r="B60" s="41">
        <v>58</v>
      </c>
      <c r="C60" s="55">
        <v>6.7</v>
      </c>
      <c r="D60" s="41"/>
      <c r="E60" s="41"/>
      <c r="F60" s="41"/>
      <c r="G60" s="41"/>
      <c r="H60" s="41"/>
      <c r="I60" s="41"/>
      <c r="J60" s="41"/>
      <c r="K60" s="41"/>
      <c r="L60" s="41"/>
      <c r="M60" s="41"/>
      <c r="N60" s="41"/>
      <c r="O60" s="41"/>
    </row>
    <row r="61" spans="2:15" x14ac:dyDescent="0.2">
      <c r="B61" s="41">
        <v>59</v>
      </c>
      <c r="C61" s="55">
        <v>6.8</v>
      </c>
      <c r="D61" s="41"/>
      <c r="E61" s="41"/>
      <c r="F61" s="41"/>
      <c r="G61" s="41"/>
      <c r="H61" s="41"/>
      <c r="I61" s="41"/>
      <c r="J61" s="41"/>
      <c r="K61" s="41"/>
      <c r="L61" s="41"/>
      <c r="M61" s="41"/>
      <c r="N61" s="41"/>
      <c r="O61" s="41"/>
    </row>
    <row r="62" spans="2:15" x14ac:dyDescent="0.2">
      <c r="B62" s="41">
        <v>60</v>
      </c>
      <c r="C62" s="55">
        <v>6.9</v>
      </c>
      <c r="D62" s="41"/>
      <c r="E62" s="41"/>
      <c r="F62" s="41"/>
      <c r="G62" s="41"/>
      <c r="H62" s="41"/>
      <c r="I62" s="41"/>
      <c r="J62" s="41"/>
      <c r="K62" s="41"/>
      <c r="L62" s="41"/>
      <c r="M62" s="41"/>
      <c r="N62" s="41"/>
      <c r="O62" s="41"/>
    </row>
    <row r="63" spans="2:15" x14ac:dyDescent="0.2">
      <c r="B63" s="41">
        <v>61</v>
      </c>
      <c r="C63" s="55">
        <v>7</v>
      </c>
      <c r="D63" s="41"/>
      <c r="E63" s="41"/>
      <c r="F63" s="41"/>
      <c r="G63" s="41"/>
      <c r="H63" s="41"/>
      <c r="I63" s="41"/>
      <c r="J63" s="41"/>
      <c r="K63" s="41"/>
      <c r="L63" s="41"/>
      <c r="M63" s="41"/>
      <c r="N63" s="41"/>
      <c r="O63" s="41"/>
    </row>
    <row r="64" spans="2:15" x14ac:dyDescent="0.2">
      <c r="B64" s="41">
        <v>62</v>
      </c>
      <c r="C64" s="55">
        <v>7.1</v>
      </c>
      <c r="D64" s="41"/>
      <c r="E64" s="41"/>
      <c r="F64" s="41"/>
      <c r="G64" s="41"/>
      <c r="H64" s="41"/>
      <c r="I64" s="41"/>
      <c r="J64" s="41"/>
      <c r="K64" s="41"/>
      <c r="L64" s="41"/>
      <c r="M64" s="41"/>
      <c r="N64" s="41"/>
      <c r="O64" s="41"/>
    </row>
    <row r="65" spans="2:3" x14ac:dyDescent="0.2">
      <c r="B65" s="41">
        <v>63</v>
      </c>
      <c r="C65" s="55">
        <v>7.2</v>
      </c>
    </row>
    <row r="66" spans="2:3" x14ac:dyDescent="0.2">
      <c r="B66" s="41">
        <v>64</v>
      </c>
      <c r="C66" s="55">
        <v>7.3</v>
      </c>
    </row>
    <row r="67" spans="2:3" x14ac:dyDescent="0.2">
      <c r="B67" s="41">
        <v>65</v>
      </c>
      <c r="C67" s="55">
        <v>7.4</v>
      </c>
    </row>
    <row r="68" spans="2:3" x14ac:dyDescent="0.2">
      <c r="B68" s="41">
        <v>66</v>
      </c>
      <c r="C68" s="55">
        <v>7.5</v>
      </c>
    </row>
    <row r="69" spans="2:3" x14ac:dyDescent="0.2">
      <c r="B69" s="41">
        <v>67</v>
      </c>
      <c r="C69" s="55">
        <v>7.6</v>
      </c>
    </row>
    <row r="70" spans="2:3" x14ac:dyDescent="0.2">
      <c r="B70" s="41">
        <v>68</v>
      </c>
      <c r="C70" s="55">
        <v>7.7</v>
      </c>
    </row>
    <row r="71" spans="2:3" x14ac:dyDescent="0.2">
      <c r="B71" s="41">
        <v>69</v>
      </c>
      <c r="C71" s="55">
        <v>7.8</v>
      </c>
    </row>
    <row r="72" spans="2:3" x14ac:dyDescent="0.2">
      <c r="B72" s="41">
        <v>70</v>
      </c>
      <c r="C72" s="55">
        <v>7.9</v>
      </c>
    </row>
    <row r="73" spans="2:3" x14ac:dyDescent="0.2">
      <c r="B73" s="41">
        <v>71</v>
      </c>
      <c r="C73" s="55">
        <v>8</v>
      </c>
    </row>
    <row r="74" spans="2:3" x14ac:dyDescent="0.2">
      <c r="B74" s="41">
        <v>72</v>
      </c>
      <c r="C74" s="55">
        <v>8.1</v>
      </c>
    </row>
    <row r="75" spans="2:3" x14ac:dyDescent="0.2">
      <c r="B75" s="41">
        <v>73</v>
      </c>
      <c r="C75" s="55">
        <v>8.1999999999999993</v>
      </c>
    </row>
    <row r="76" spans="2:3" x14ac:dyDescent="0.2">
      <c r="B76" s="41">
        <v>74</v>
      </c>
      <c r="C76" s="55">
        <v>8.3000000000000007</v>
      </c>
    </row>
    <row r="77" spans="2:3" x14ac:dyDescent="0.2">
      <c r="B77" s="41">
        <v>75</v>
      </c>
      <c r="C77" s="55">
        <v>8.4</v>
      </c>
    </row>
    <row r="78" spans="2:3" x14ac:dyDescent="0.2">
      <c r="B78" s="41">
        <v>76</v>
      </c>
      <c r="C78" s="55">
        <v>8.5</v>
      </c>
    </row>
    <row r="79" spans="2:3" x14ac:dyDescent="0.2">
      <c r="B79" s="41">
        <v>77</v>
      </c>
      <c r="C79" s="55">
        <v>8.6</v>
      </c>
    </row>
    <row r="80" spans="2:3" x14ac:dyDescent="0.2">
      <c r="B80" s="41">
        <v>78</v>
      </c>
      <c r="C80" s="55">
        <v>8.6999999999999993</v>
      </c>
    </row>
    <row r="81" spans="2:3" x14ac:dyDescent="0.2">
      <c r="B81" s="41">
        <v>79</v>
      </c>
      <c r="C81" s="55">
        <v>8.8000000000000007</v>
      </c>
    </row>
    <row r="82" spans="2:3" x14ac:dyDescent="0.2">
      <c r="B82" s="41">
        <v>80</v>
      </c>
      <c r="C82" s="55">
        <v>8.9</v>
      </c>
    </row>
    <row r="83" spans="2:3" x14ac:dyDescent="0.2">
      <c r="B83" s="41">
        <v>81</v>
      </c>
      <c r="C83" s="55">
        <v>9</v>
      </c>
    </row>
    <row r="84" spans="2:3" x14ac:dyDescent="0.2">
      <c r="B84" s="41">
        <v>82</v>
      </c>
      <c r="C84" s="55">
        <v>9.1</v>
      </c>
    </row>
    <row r="85" spans="2:3" x14ac:dyDescent="0.2">
      <c r="B85" s="41">
        <v>83</v>
      </c>
      <c r="C85" s="55">
        <v>9.1999999999999993</v>
      </c>
    </row>
    <row r="86" spans="2:3" x14ac:dyDescent="0.2">
      <c r="B86" s="41">
        <v>84</v>
      </c>
      <c r="C86" s="55">
        <v>9.3000000000000007</v>
      </c>
    </row>
    <row r="87" spans="2:3" x14ac:dyDescent="0.2">
      <c r="B87" s="41">
        <v>85</v>
      </c>
      <c r="C87" s="55">
        <v>9.4</v>
      </c>
    </row>
    <row r="88" spans="2:3" x14ac:dyDescent="0.2">
      <c r="B88" s="41">
        <v>86</v>
      </c>
      <c r="C88" s="55">
        <v>9.5</v>
      </c>
    </row>
    <row r="89" spans="2:3" x14ac:dyDescent="0.2">
      <c r="B89" s="41">
        <v>87</v>
      </c>
      <c r="C89" s="55">
        <v>9.6</v>
      </c>
    </row>
    <row r="90" spans="2:3" x14ac:dyDescent="0.2">
      <c r="B90" s="41">
        <v>88</v>
      </c>
      <c r="C90" s="55">
        <v>9.6999999999999993</v>
      </c>
    </row>
    <row r="91" spans="2:3" x14ac:dyDescent="0.2">
      <c r="B91" s="41">
        <v>89</v>
      </c>
      <c r="C91" s="55">
        <v>9.8000000000000007</v>
      </c>
    </row>
    <row r="92" spans="2:3" x14ac:dyDescent="0.2">
      <c r="B92" s="41">
        <v>90</v>
      </c>
      <c r="C92" s="55">
        <v>9.9</v>
      </c>
    </row>
    <row r="93" spans="2:3" x14ac:dyDescent="0.2">
      <c r="B93" s="41">
        <v>91</v>
      </c>
      <c r="C93" s="55">
        <v>10</v>
      </c>
    </row>
    <row r="94" spans="2:3" x14ac:dyDescent="0.2">
      <c r="B94" s="41">
        <v>92</v>
      </c>
      <c r="C94" s="55">
        <v>10.1</v>
      </c>
    </row>
    <row r="95" spans="2:3" x14ac:dyDescent="0.2">
      <c r="B95" s="41">
        <v>93</v>
      </c>
      <c r="C95" s="55">
        <v>10.199999999999999</v>
      </c>
    </row>
    <row r="96" spans="2:3" x14ac:dyDescent="0.2">
      <c r="B96" s="41">
        <v>94</v>
      </c>
      <c r="C96" s="55">
        <v>10.3</v>
      </c>
    </row>
    <row r="97" spans="2:3" x14ac:dyDescent="0.2">
      <c r="B97" s="41">
        <v>95</v>
      </c>
      <c r="C97" s="55">
        <v>10.4</v>
      </c>
    </row>
    <row r="98" spans="2:3" x14ac:dyDescent="0.2">
      <c r="B98" s="41">
        <v>96</v>
      </c>
      <c r="C98" s="55">
        <v>10.5</v>
      </c>
    </row>
    <row r="99" spans="2:3" x14ac:dyDescent="0.2">
      <c r="B99" s="41">
        <v>97</v>
      </c>
      <c r="C99" s="55">
        <v>10.6</v>
      </c>
    </row>
    <row r="100" spans="2:3" x14ac:dyDescent="0.2">
      <c r="B100" s="41">
        <v>98</v>
      </c>
      <c r="C100" s="55">
        <v>10.7</v>
      </c>
    </row>
    <row r="101" spans="2:3" x14ac:dyDescent="0.2">
      <c r="B101" s="41">
        <v>99</v>
      </c>
      <c r="C101" s="55">
        <v>10.8</v>
      </c>
    </row>
    <row r="102" spans="2:3" x14ac:dyDescent="0.2">
      <c r="B102" s="41">
        <v>100</v>
      </c>
      <c r="C102" s="55">
        <v>10.9</v>
      </c>
    </row>
    <row r="103" spans="2:3" x14ac:dyDescent="0.2">
      <c r="B103" s="41"/>
      <c r="C103" s="55">
        <v>11</v>
      </c>
    </row>
    <row r="104" spans="2:3" x14ac:dyDescent="0.2">
      <c r="B104" s="41"/>
      <c r="C104" s="55">
        <v>11.1</v>
      </c>
    </row>
    <row r="105" spans="2:3" x14ac:dyDescent="0.2">
      <c r="B105" s="41"/>
      <c r="C105" s="55">
        <v>11.2</v>
      </c>
    </row>
    <row r="106" spans="2:3" x14ac:dyDescent="0.2">
      <c r="B106" s="41"/>
      <c r="C106" s="55">
        <v>11.3</v>
      </c>
    </row>
    <row r="107" spans="2:3" x14ac:dyDescent="0.2">
      <c r="B107" s="41"/>
      <c r="C107" s="55">
        <v>11.4</v>
      </c>
    </row>
    <row r="108" spans="2:3" x14ac:dyDescent="0.2">
      <c r="B108" s="41"/>
      <c r="C108" s="55">
        <v>11.5</v>
      </c>
    </row>
    <row r="109" spans="2:3" x14ac:dyDescent="0.2">
      <c r="B109" s="41"/>
      <c r="C109" s="55">
        <v>11.6</v>
      </c>
    </row>
    <row r="110" spans="2:3" x14ac:dyDescent="0.2">
      <c r="B110" s="41"/>
      <c r="C110" s="55">
        <v>11.7</v>
      </c>
    </row>
    <row r="111" spans="2:3" x14ac:dyDescent="0.2">
      <c r="B111" s="41"/>
      <c r="C111" s="55">
        <v>11.8</v>
      </c>
    </row>
    <row r="112" spans="2:3" x14ac:dyDescent="0.2">
      <c r="B112" s="41"/>
      <c r="C112" s="55">
        <v>11.9</v>
      </c>
    </row>
    <row r="113" spans="3:3" x14ac:dyDescent="0.2">
      <c r="C113" s="55">
        <v>12</v>
      </c>
    </row>
    <row r="114" spans="3:3" x14ac:dyDescent="0.2">
      <c r="C114" s="55">
        <v>12.1</v>
      </c>
    </row>
    <row r="115" spans="3:3" x14ac:dyDescent="0.2">
      <c r="C115" s="55">
        <v>12.2</v>
      </c>
    </row>
    <row r="116" spans="3:3" x14ac:dyDescent="0.2">
      <c r="C116" s="55">
        <v>12.3</v>
      </c>
    </row>
    <row r="117" spans="3:3" x14ac:dyDescent="0.2">
      <c r="C117" s="55">
        <v>12.4</v>
      </c>
    </row>
    <row r="118" spans="3:3" x14ac:dyDescent="0.2">
      <c r="C118" s="55">
        <v>12.5</v>
      </c>
    </row>
    <row r="119" spans="3:3" x14ac:dyDescent="0.2">
      <c r="C119" s="55">
        <v>12.6</v>
      </c>
    </row>
    <row r="120" spans="3:3" x14ac:dyDescent="0.2">
      <c r="C120" s="55">
        <v>12.7</v>
      </c>
    </row>
    <row r="121" spans="3:3" x14ac:dyDescent="0.2">
      <c r="C121" s="55">
        <v>12.8</v>
      </c>
    </row>
    <row r="122" spans="3:3" x14ac:dyDescent="0.2">
      <c r="C122" s="55">
        <v>12.9</v>
      </c>
    </row>
    <row r="123" spans="3:3" x14ac:dyDescent="0.2">
      <c r="C123" s="55">
        <v>13</v>
      </c>
    </row>
    <row r="124" spans="3:3" x14ac:dyDescent="0.2">
      <c r="C124" s="55">
        <v>13.1</v>
      </c>
    </row>
    <row r="125" spans="3:3" x14ac:dyDescent="0.2">
      <c r="C125" s="55">
        <v>13.2</v>
      </c>
    </row>
    <row r="126" spans="3:3" x14ac:dyDescent="0.2">
      <c r="C126" s="55">
        <v>13.3</v>
      </c>
    </row>
    <row r="127" spans="3:3" x14ac:dyDescent="0.2">
      <c r="C127" s="55">
        <v>13.4</v>
      </c>
    </row>
    <row r="128" spans="3:3" x14ac:dyDescent="0.2">
      <c r="C128" s="55">
        <v>13.5</v>
      </c>
    </row>
    <row r="129" spans="3:3" x14ac:dyDescent="0.2">
      <c r="C129" s="55">
        <v>13.6</v>
      </c>
    </row>
    <row r="130" spans="3:3" x14ac:dyDescent="0.2">
      <c r="C130" s="55">
        <v>13.7</v>
      </c>
    </row>
    <row r="131" spans="3:3" x14ac:dyDescent="0.2">
      <c r="C131" s="55">
        <v>13.8</v>
      </c>
    </row>
    <row r="132" spans="3:3" x14ac:dyDescent="0.2">
      <c r="C132" s="55">
        <v>13.9</v>
      </c>
    </row>
    <row r="133" spans="3:3" x14ac:dyDescent="0.2">
      <c r="C133" s="55">
        <v>14</v>
      </c>
    </row>
    <row r="134" spans="3:3" x14ac:dyDescent="0.2">
      <c r="C134" s="55">
        <v>14.1</v>
      </c>
    </row>
    <row r="135" spans="3:3" x14ac:dyDescent="0.2">
      <c r="C135" s="55">
        <v>14.2</v>
      </c>
    </row>
    <row r="136" spans="3:3" x14ac:dyDescent="0.2">
      <c r="C136" s="55">
        <v>14.3</v>
      </c>
    </row>
    <row r="137" spans="3:3" x14ac:dyDescent="0.2">
      <c r="C137" s="55">
        <v>14.4</v>
      </c>
    </row>
    <row r="138" spans="3:3" x14ac:dyDescent="0.2">
      <c r="C138" s="55">
        <v>14.5</v>
      </c>
    </row>
    <row r="139" spans="3:3" x14ac:dyDescent="0.2">
      <c r="C139" s="55">
        <v>14.6</v>
      </c>
    </row>
    <row r="140" spans="3:3" x14ac:dyDescent="0.2">
      <c r="C140" s="55">
        <v>14.7</v>
      </c>
    </row>
    <row r="141" spans="3:3" x14ac:dyDescent="0.2">
      <c r="C141" s="55">
        <v>14.8</v>
      </c>
    </row>
    <row r="142" spans="3:3" x14ac:dyDescent="0.2">
      <c r="C142" s="55">
        <v>14.9</v>
      </c>
    </row>
    <row r="143" spans="3:3" x14ac:dyDescent="0.2">
      <c r="C143" s="55">
        <v>15</v>
      </c>
    </row>
    <row r="144" spans="3:3" x14ac:dyDescent="0.2">
      <c r="C144" s="55">
        <v>15.1</v>
      </c>
    </row>
    <row r="145" spans="3:3" x14ac:dyDescent="0.2">
      <c r="C145" s="55">
        <v>15.2</v>
      </c>
    </row>
    <row r="146" spans="3:3" x14ac:dyDescent="0.2">
      <c r="C146" s="55">
        <v>15.3</v>
      </c>
    </row>
    <row r="147" spans="3:3" x14ac:dyDescent="0.2">
      <c r="C147" s="55">
        <v>15.4</v>
      </c>
    </row>
    <row r="148" spans="3:3" x14ac:dyDescent="0.2">
      <c r="C148" s="55">
        <v>15.5</v>
      </c>
    </row>
    <row r="149" spans="3:3" x14ac:dyDescent="0.2">
      <c r="C149" s="55">
        <v>15.6</v>
      </c>
    </row>
    <row r="150" spans="3:3" x14ac:dyDescent="0.2">
      <c r="C150" s="55">
        <v>15.7</v>
      </c>
    </row>
    <row r="151" spans="3:3" x14ac:dyDescent="0.2">
      <c r="C151" s="55">
        <v>15.8</v>
      </c>
    </row>
    <row r="152" spans="3:3" x14ac:dyDescent="0.2">
      <c r="C152" s="55">
        <v>15.9</v>
      </c>
    </row>
    <row r="153" spans="3:3" x14ac:dyDescent="0.2">
      <c r="C153" s="55">
        <v>16</v>
      </c>
    </row>
    <row r="154" spans="3:3" x14ac:dyDescent="0.2">
      <c r="C154" s="55">
        <v>16.100000000000001</v>
      </c>
    </row>
    <row r="155" spans="3:3" x14ac:dyDescent="0.2">
      <c r="C155" s="55">
        <v>16.2</v>
      </c>
    </row>
    <row r="156" spans="3:3" x14ac:dyDescent="0.2">
      <c r="C156" s="55">
        <v>16.3</v>
      </c>
    </row>
    <row r="157" spans="3:3" x14ac:dyDescent="0.2">
      <c r="C157" s="55">
        <v>16.399999999999999</v>
      </c>
    </row>
    <row r="158" spans="3:3" x14ac:dyDescent="0.2">
      <c r="C158" s="55">
        <v>16.5</v>
      </c>
    </row>
    <row r="159" spans="3:3" x14ac:dyDescent="0.2">
      <c r="C159" s="55">
        <v>16.600000000000001</v>
      </c>
    </row>
    <row r="160" spans="3:3" x14ac:dyDescent="0.2">
      <c r="C160" s="55">
        <v>16.7</v>
      </c>
    </row>
    <row r="161" spans="3:3" x14ac:dyDescent="0.2">
      <c r="C161" s="55">
        <v>16.8</v>
      </c>
    </row>
    <row r="162" spans="3:3" x14ac:dyDescent="0.2">
      <c r="C162" s="55">
        <v>16.899999999999999</v>
      </c>
    </row>
    <row r="163" spans="3:3" x14ac:dyDescent="0.2">
      <c r="C163" s="55">
        <v>17</v>
      </c>
    </row>
    <row r="164" spans="3:3" x14ac:dyDescent="0.2">
      <c r="C164" s="55">
        <v>17.100000000000001</v>
      </c>
    </row>
    <row r="165" spans="3:3" x14ac:dyDescent="0.2">
      <c r="C165" s="55">
        <v>17.2</v>
      </c>
    </row>
    <row r="166" spans="3:3" x14ac:dyDescent="0.2">
      <c r="C166" s="55">
        <v>17.3</v>
      </c>
    </row>
    <row r="167" spans="3:3" x14ac:dyDescent="0.2">
      <c r="C167" s="55">
        <v>17.399999999999999</v>
      </c>
    </row>
    <row r="168" spans="3:3" x14ac:dyDescent="0.2">
      <c r="C168" s="55">
        <v>17.5</v>
      </c>
    </row>
    <row r="169" spans="3:3" x14ac:dyDescent="0.2">
      <c r="C169" s="55">
        <v>17.600000000000001</v>
      </c>
    </row>
    <row r="170" spans="3:3" x14ac:dyDescent="0.2">
      <c r="C170" s="55">
        <v>17.7</v>
      </c>
    </row>
    <row r="171" spans="3:3" x14ac:dyDescent="0.2">
      <c r="C171" s="55">
        <v>17.8</v>
      </c>
    </row>
    <row r="172" spans="3:3" x14ac:dyDescent="0.2">
      <c r="C172" s="55">
        <v>17.899999999999999</v>
      </c>
    </row>
    <row r="173" spans="3:3" x14ac:dyDescent="0.2">
      <c r="C173" s="55">
        <v>18</v>
      </c>
    </row>
    <row r="174" spans="3:3" x14ac:dyDescent="0.2">
      <c r="C174" s="55">
        <v>18.100000000000001</v>
      </c>
    </row>
    <row r="175" spans="3:3" x14ac:dyDescent="0.2">
      <c r="C175" s="55">
        <v>18.2</v>
      </c>
    </row>
    <row r="176" spans="3:3" x14ac:dyDescent="0.2">
      <c r="C176" s="55">
        <v>18.3</v>
      </c>
    </row>
    <row r="177" spans="3:3" x14ac:dyDescent="0.2">
      <c r="C177" s="55">
        <v>18.399999999999999</v>
      </c>
    </row>
    <row r="178" spans="3:3" x14ac:dyDescent="0.2">
      <c r="C178" s="55">
        <v>18.5</v>
      </c>
    </row>
    <row r="179" spans="3:3" x14ac:dyDescent="0.2">
      <c r="C179" s="55">
        <v>18.600000000000001</v>
      </c>
    </row>
    <row r="180" spans="3:3" x14ac:dyDescent="0.2">
      <c r="C180" s="55">
        <v>18.7</v>
      </c>
    </row>
    <row r="181" spans="3:3" x14ac:dyDescent="0.2">
      <c r="C181" s="55">
        <v>18.8</v>
      </c>
    </row>
    <row r="182" spans="3:3" x14ac:dyDescent="0.2">
      <c r="C182" s="55">
        <v>18.899999999999999</v>
      </c>
    </row>
    <row r="183" spans="3:3" x14ac:dyDescent="0.2">
      <c r="C183" s="55">
        <v>19</v>
      </c>
    </row>
    <row r="184" spans="3:3" x14ac:dyDescent="0.2">
      <c r="C184" s="55">
        <v>19.100000000000001</v>
      </c>
    </row>
    <row r="185" spans="3:3" x14ac:dyDescent="0.2">
      <c r="C185" s="55">
        <v>19.2</v>
      </c>
    </row>
    <row r="186" spans="3:3" x14ac:dyDescent="0.2">
      <c r="C186" s="55">
        <v>19.3</v>
      </c>
    </row>
    <row r="187" spans="3:3" x14ac:dyDescent="0.2">
      <c r="C187" s="55">
        <v>19.399999999999999</v>
      </c>
    </row>
    <row r="188" spans="3:3" x14ac:dyDescent="0.2">
      <c r="C188" s="55">
        <v>19.5</v>
      </c>
    </row>
    <row r="189" spans="3:3" x14ac:dyDescent="0.2">
      <c r="C189" s="55">
        <v>19.600000000000001</v>
      </c>
    </row>
    <row r="190" spans="3:3" x14ac:dyDescent="0.2">
      <c r="C190" s="55">
        <v>19.7</v>
      </c>
    </row>
    <row r="191" spans="3:3" x14ac:dyDescent="0.2">
      <c r="C191" s="55">
        <v>19.8</v>
      </c>
    </row>
    <row r="192" spans="3:3" x14ac:dyDescent="0.2">
      <c r="C192" s="55">
        <v>19.899999999999999</v>
      </c>
    </row>
    <row r="193" spans="3:3" x14ac:dyDescent="0.2">
      <c r="C193" s="55">
        <v>20</v>
      </c>
    </row>
    <row r="194" spans="3:3" x14ac:dyDescent="0.2">
      <c r="C194" s="55">
        <v>20.100000000000001</v>
      </c>
    </row>
    <row r="195" spans="3:3" x14ac:dyDescent="0.2">
      <c r="C195" s="55">
        <v>20.2</v>
      </c>
    </row>
    <row r="196" spans="3:3" x14ac:dyDescent="0.2">
      <c r="C196" s="55">
        <v>20.3</v>
      </c>
    </row>
    <row r="197" spans="3:3" x14ac:dyDescent="0.2">
      <c r="C197" s="55">
        <v>20.399999999999999</v>
      </c>
    </row>
    <row r="198" spans="3:3" x14ac:dyDescent="0.2">
      <c r="C198" s="55">
        <v>20.5</v>
      </c>
    </row>
    <row r="199" spans="3:3" x14ac:dyDescent="0.2">
      <c r="C199" s="55">
        <v>20.6</v>
      </c>
    </row>
    <row r="200" spans="3:3" x14ac:dyDescent="0.2">
      <c r="C200" s="55">
        <v>20.7</v>
      </c>
    </row>
    <row r="201" spans="3:3" x14ac:dyDescent="0.2">
      <c r="C201" s="55">
        <v>20.8</v>
      </c>
    </row>
    <row r="202" spans="3:3" x14ac:dyDescent="0.2">
      <c r="C202" s="55">
        <v>20.9</v>
      </c>
    </row>
    <row r="203" spans="3:3" x14ac:dyDescent="0.2">
      <c r="C203" s="55">
        <v>21</v>
      </c>
    </row>
    <row r="204" spans="3:3" x14ac:dyDescent="0.2">
      <c r="C204" s="55">
        <v>21.1</v>
      </c>
    </row>
    <row r="205" spans="3:3" x14ac:dyDescent="0.2">
      <c r="C205" s="55">
        <v>21.2</v>
      </c>
    </row>
    <row r="206" spans="3:3" x14ac:dyDescent="0.2">
      <c r="C206" s="55">
        <v>21.3</v>
      </c>
    </row>
    <row r="207" spans="3:3" x14ac:dyDescent="0.2">
      <c r="C207" s="55">
        <v>21.4</v>
      </c>
    </row>
    <row r="208" spans="3:3" x14ac:dyDescent="0.2">
      <c r="C208" s="55">
        <v>21.5</v>
      </c>
    </row>
    <row r="209" spans="3:3" x14ac:dyDescent="0.2">
      <c r="C209" s="55">
        <v>21.6</v>
      </c>
    </row>
    <row r="210" spans="3:3" x14ac:dyDescent="0.2">
      <c r="C210" s="55">
        <v>21.7</v>
      </c>
    </row>
    <row r="211" spans="3:3" x14ac:dyDescent="0.2">
      <c r="C211" s="55">
        <v>21.8</v>
      </c>
    </row>
    <row r="212" spans="3:3" x14ac:dyDescent="0.2">
      <c r="C212" s="55">
        <v>21.9</v>
      </c>
    </row>
    <row r="213" spans="3:3" x14ac:dyDescent="0.2">
      <c r="C213" s="55">
        <v>22</v>
      </c>
    </row>
    <row r="214" spans="3:3" x14ac:dyDescent="0.2">
      <c r="C214" s="55">
        <v>22.1</v>
      </c>
    </row>
    <row r="215" spans="3:3" x14ac:dyDescent="0.2">
      <c r="C215" s="55">
        <v>22.2</v>
      </c>
    </row>
    <row r="216" spans="3:3" x14ac:dyDescent="0.2">
      <c r="C216" s="55">
        <v>22.3</v>
      </c>
    </row>
    <row r="217" spans="3:3" x14ac:dyDescent="0.2">
      <c r="C217" s="55">
        <v>22.4</v>
      </c>
    </row>
    <row r="218" spans="3:3" x14ac:dyDescent="0.2">
      <c r="C218" s="55">
        <v>22.5</v>
      </c>
    </row>
    <row r="219" spans="3:3" x14ac:dyDescent="0.2">
      <c r="C219" s="55">
        <v>22.6</v>
      </c>
    </row>
    <row r="220" spans="3:3" x14ac:dyDescent="0.2">
      <c r="C220" s="55">
        <v>22.7</v>
      </c>
    </row>
    <row r="221" spans="3:3" x14ac:dyDescent="0.2">
      <c r="C221" s="55">
        <v>22.8</v>
      </c>
    </row>
    <row r="222" spans="3:3" x14ac:dyDescent="0.2">
      <c r="C222" s="55">
        <v>22.9</v>
      </c>
    </row>
    <row r="223" spans="3:3" x14ac:dyDescent="0.2">
      <c r="C223" s="55">
        <v>23</v>
      </c>
    </row>
    <row r="224" spans="3:3" x14ac:dyDescent="0.2">
      <c r="C224" s="55">
        <v>23.1</v>
      </c>
    </row>
    <row r="225" spans="3:3" x14ac:dyDescent="0.2">
      <c r="C225" s="55">
        <v>23.2</v>
      </c>
    </row>
    <row r="226" spans="3:3" x14ac:dyDescent="0.2">
      <c r="C226" s="55">
        <v>23.3</v>
      </c>
    </row>
    <row r="227" spans="3:3" x14ac:dyDescent="0.2">
      <c r="C227" s="55">
        <v>23.4</v>
      </c>
    </row>
    <row r="228" spans="3:3" x14ac:dyDescent="0.2">
      <c r="C228" s="55">
        <v>23.5</v>
      </c>
    </row>
    <row r="229" spans="3:3" x14ac:dyDescent="0.2">
      <c r="C229" s="55">
        <v>23.6</v>
      </c>
    </row>
    <row r="230" spans="3:3" x14ac:dyDescent="0.2">
      <c r="C230" s="55">
        <v>23.7</v>
      </c>
    </row>
    <row r="231" spans="3:3" x14ac:dyDescent="0.2">
      <c r="C231" s="55">
        <v>23.8</v>
      </c>
    </row>
    <row r="232" spans="3:3" x14ac:dyDescent="0.2">
      <c r="C232" s="55">
        <v>23.9</v>
      </c>
    </row>
    <row r="233" spans="3:3" x14ac:dyDescent="0.2">
      <c r="C233" s="55">
        <v>24</v>
      </c>
    </row>
    <row r="234" spans="3:3" x14ac:dyDescent="0.2">
      <c r="C234" s="55">
        <v>24.1</v>
      </c>
    </row>
    <row r="235" spans="3:3" x14ac:dyDescent="0.2">
      <c r="C235" s="55">
        <v>24.2</v>
      </c>
    </row>
    <row r="236" spans="3:3" x14ac:dyDescent="0.2">
      <c r="C236" s="55">
        <v>24.3</v>
      </c>
    </row>
    <row r="237" spans="3:3" x14ac:dyDescent="0.2">
      <c r="C237" s="55">
        <v>24.4</v>
      </c>
    </row>
    <row r="238" spans="3:3" x14ac:dyDescent="0.2">
      <c r="C238" s="55">
        <v>24.5</v>
      </c>
    </row>
    <row r="239" spans="3:3" x14ac:dyDescent="0.2">
      <c r="C239" s="55">
        <v>24.6</v>
      </c>
    </row>
    <row r="240" spans="3:3" x14ac:dyDescent="0.2">
      <c r="C240" s="55">
        <v>24.7</v>
      </c>
    </row>
    <row r="241" spans="3:3" x14ac:dyDescent="0.2">
      <c r="C241" s="55">
        <v>24.8</v>
      </c>
    </row>
    <row r="242" spans="3:3" x14ac:dyDescent="0.2">
      <c r="C242" s="55">
        <v>24.9</v>
      </c>
    </row>
    <row r="243" spans="3:3" x14ac:dyDescent="0.2">
      <c r="C243" s="55">
        <v>25</v>
      </c>
    </row>
    <row r="244" spans="3:3" x14ac:dyDescent="0.2">
      <c r="C244" s="55">
        <v>25.1</v>
      </c>
    </row>
    <row r="245" spans="3:3" x14ac:dyDescent="0.2">
      <c r="C245" s="55">
        <v>25.2</v>
      </c>
    </row>
    <row r="246" spans="3:3" x14ac:dyDescent="0.2">
      <c r="C246" s="55">
        <v>25.3</v>
      </c>
    </row>
    <row r="247" spans="3:3" x14ac:dyDescent="0.2">
      <c r="C247" s="55">
        <v>25.4</v>
      </c>
    </row>
    <row r="248" spans="3:3" x14ac:dyDescent="0.2">
      <c r="C248" s="55">
        <v>25.5</v>
      </c>
    </row>
    <row r="249" spans="3:3" x14ac:dyDescent="0.2">
      <c r="C249" s="55">
        <v>25.6</v>
      </c>
    </row>
    <row r="250" spans="3:3" x14ac:dyDescent="0.2">
      <c r="C250" s="55">
        <v>25.7</v>
      </c>
    </row>
    <row r="251" spans="3:3" x14ac:dyDescent="0.2">
      <c r="C251" s="55">
        <v>25.8</v>
      </c>
    </row>
    <row r="252" spans="3:3" x14ac:dyDescent="0.2">
      <c r="C252" s="55">
        <v>25.9</v>
      </c>
    </row>
    <row r="253" spans="3:3" x14ac:dyDescent="0.2">
      <c r="C253" s="55">
        <v>26</v>
      </c>
    </row>
    <row r="254" spans="3:3" x14ac:dyDescent="0.2">
      <c r="C254" s="55">
        <v>26.1</v>
      </c>
    </row>
    <row r="255" spans="3:3" x14ac:dyDescent="0.2">
      <c r="C255" s="55">
        <v>26.2</v>
      </c>
    </row>
    <row r="256" spans="3:3" x14ac:dyDescent="0.2">
      <c r="C256" s="55">
        <v>26.3</v>
      </c>
    </row>
    <row r="257" spans="3:3" x14ac:dyDescent="0.2">
      <c r="C257" s="55">
        <v>26.4</v>
      </c>
    </row>
    <row r="258" spans="3:3" x14ac:dyDescent="0.2">
      <c r="C258" s="55">
        <v>26.5</v>
      </c>
    </row>
    <row r="259" spans="3:3" x14ac:dyDescent="0.2">
      <c r="C259" s="55">
        <v>26.6</v>
      </c>
    </row>
    <row r="260" spans="3:3" x14ac:dyDescent="0.2">
      <c r="C260" s="55">
        <v>26.7</v>
      </c>
    </row>
    <row r="261" spans="3:3" x14ac:dyDescent="0.2">
      <c r="C261" s="55">
        <v>26.8</v>
      </c>
    </row>
    <row r="262" spans="3:3" x14ac:dyDescent="0.2">
      <c r="C262" s="55">
        <v>26.9</v>
      </c>
    </row>
    <row r="263" spans="3:3" x14ac:dyDescent="0.2">
      <c r="C263" s="55">
        <v>27</v>
      </c>
    </row>
    <row r="264" spans="3:3" x14ac:dyDescent="0.2">
      <c r="C264" s="55">
        <v>27.1</v>
      </c>
    </row>
    <row r="265" spans="3:3" x14ac:dyDescent="0.2">
      <c r="C265" s="55">
        <v>27.2</v>
      </c>
    </row>
    <row r="266" spans="3:3" x14ac:dyDescent="0.2">
      <c r="C266" s="55">
        <v>27.3</v>
      </c>
    </row>
    <row r="267" spans="3:3" x14ac:dyDescent="0.2">
      <c r="C267" s="55">
        <v>27.4</v>
      </c>
    </row>
    <row r="268" spans="3:3" x14ac:dyDescent="0.2">
      <c r="C268" s="55">
        <v>27.5</v>
      </c>
    </row>
    <row r="269" spans="3:3" x14ac:dyDescent="0.2">
      <c r="C269" s="55">
        <v>27.6</v>
      </c>
    </row>
    <row r="270" spans="3:3" x14ac:dyDescent="0.2">
      <c r="C270" s="55">
        <v>27.7</v>
      </c>
    </row>
    <row r="271" spans="3:3" x14ac:dyDescent="0.2">
      <c r="C271" s="55">
        <v>27.8</v>
      </c>
    </row>
    <row r="272" spans="3:3" x14ac:dyDescent="0.2">
      <c r="C272" s="55">
        <v>27.9</v>
      </c>
    </row>
    <row r="273" spans="3:3" x14ac:dyDescent="0.2">
      <c r="C273" s="55">
        <v>28</v>
      </c>
    </row>
    <row r="274" spans="3:3" x14ac:dyDescent="0.2">
      <c r="C274" s="55">
        <v>28.1</v>
      </c>
    </row>
    <row r="275" spans="3:3" x14ac:dyDescent="0.2">
      <c r="C275" s="55">
        <v>28.2</v>
      </c>
    </row>
    <row r="276" spans="3:3" x14ac:dyDescent="0.2">
      <c r="C276" s="55">
        <v>28.3</v>
      </c>
    </row>
    <row r="277" spans="3:3" x14ac:dyDescent="0.2">
      <c r="C277" s="55">
        <v>28.4</v>
      </c>
    </row>
    <row r="278" spans="3:3" x14ac:dyDescent="0.2">
      <c r="C278" s="55">
        <v>28.5</v>
      </c>
    </row>
    <row r="279" spans="3:3" x14ac:dyDescent="0.2">
      <c r="C279" s="55">
        <v>28.6</v>
      </c>
    </row>
    <row r="280" spans="3:3" x14ac:dyDescent="0.2">
      <c r="C280" s="55">
        <v>28.7</v>
      </c>
    </row>
    <row r="281" spans="3:3" x14ac:dyDescent="0.2">
      <c r="C281" s="55">
        <v>28.8</v>
      </c>
    </row>
    <row r="282" spans="3:3" x14ac:dyDescent="0.2">
      <c r="C282" s="55">
        <v>28.9</v>
      </c>
    </row>
    <row r="283" spans="3:3" x14ac:dyDescent="0.2">
      <c r="C283" s="55">
        <v>29</v>
      </c>
    </row>
    <row r="284" spans="3:3" x14ac:dyDescent="0.2">
      <c r="C284" s="55">
        <v>29.1</v>
      </c>
    </row>
    <row r="285" spans="3:3" x14ac:dyDescent="0.2">
      <c r="C285" s="55">
        <v>29.2</v>
      </c>
    </row>
    <row r="286" spans="3:3" x14ac:dyDescent="0.2">
      <c r="C286" s="55">
        <v>29.3</v>
      </c>
    </row>
    <row r="287" spans="3:3" x14ac:dyDescent="0.2">
      <c r="C287" s="55">
        <v>29.4</v>
      </c>
    </row>
    <row r="288" spans="3:3" x14ac:dyDescent="0.2">
      <c r="C288" s="55">
        <v>29.5</v>
      </c>
    </row>
    <row r="289" spans="3:3" x14ac:dyDescent="0.2">
      <c r="C289" s="55">
        <v>29.6</v>
      </c>
    </row>
    <row r="290" spans="3:3" x14ac:dyDescent="0.2">
      <c r="C290" s="55">
        <v>29.7</v>
      </c>
    </row>
    <row r="291" spans="3:3" x14ac:dyDescent="0.2">
      <c r="C291" s="55">
        <v>29.8</v>
      </c>
    </row>
    <row r="292" spans="3:3" x14ac:dyDescent="0.2">
      <c r="C292" s="55">
        <v>29.9</v>
      </c>
    </row>
    <row r="293" spans="3:3" x14ac:dyDescent="0.2">
      <c r="C293" s="55">
        <v>30</v>
      </c>
    </row>
    <row r="294" spans="3:3" x14ac:dyDescent="0.2">
      <c r="C294" s="55">
        <v>30.1</v>
      </c>
    </row>
    <row r="295" spans="3:3" x14ac:dyDescent="0.2">
      <c r="C295" s="55">
        <v>30.2</v>
      </c>
    </row>
    <row r="296" spans="3:3" x14ac:dyDescent="0.2">
      <c r="C296" s="55">
        <v>30.3</v>
      </c>
    </row>
    <row r="297" spans="3:3" x14ac:dyDescent="0.2">
      <c r="C297" s="55">
        <v>30.4</v>
      </c>
    </row>
    <row r="298" spans="3:3" x14ac:dyDescent="0.2">
      <c r="C298" s="55">
        <v>30.5</v>
      </c>
    </row>
    <row r="299" spans="3:3" x14ac:dyDescent="0.2">
      <c r="C299" s="55">
        <v>30.6</v>
      </c>
    </row>
    <row r="300" spans="3:3" x14ac:dyDescent="0.2">
      <c r="C300" s="55">
        <v>30.7</v>
      </c>
    </row>
    <row r="301" spans="3:3" x14ac:dyDescent="0.2">
      <c r="C301" s="55">
        <v>30.8</v>
      </c>
    </row>
    <row r="302" spans="3:3" x14ac:dyDescent="0.2">
      <c r="C302" s="55">
        <v>30.9</v>
      </c>
    </row>
    <row r="303" spans="3:3" x14ac:dyDescent="0.2">
      <c r="C303" s="55">
        <v>31</v>
      </c>
    </row>
    <row r="304" spans="3:3" x14ac:dyDescent="0.2">
      <c r="C304" s="55">
        <v>31.1</v>
      </c>
    </row>
    <row r="305" spans="3:3" x14ac:dyDescent="0.2">
      <c r="C305" s="55">
        <v>31.2</v>
      </c>
    </row>
    <row r="306" spans="3:3" x14ac:dyDescent="0.2">
      <c r="C306" s="55">
        <v>31.3</v>
      </c>
    </row>
    <row r="307" spans="3:3" x14ac:dyDescent="0.2">
      <c r="C307" s="55">
        <v>31.4</v>
      </c>
    </row>
    <row r="308" spans="3:3" x14ac:dyDescent="0.2">
      <c r="C308" s="55">
        <v>31.5</v>
      </c>
    </row>
    <row r="309" spans="3:3" x14ac:dyDescent="0.2">
      <c r="C309" s="55">
        <v>31.6</v>
      </c>
    </row>
    <row r="310" spans="3:3" x14ac:dyDescent="0.2">
      <c r="C310" s="55">
        <v>31.7</v>
      </c>
    </row>
    <row r="311" spans="3:3" x14ac:dyDescent="0.2">
      <c r="C311" s="55">
        <v>31.8</v>
      </c>
    </row>
    <row r="312" spans="3:3" x14ac:dyDescent="0.2">
      <c r="C312" s="55">
        <v>31.9</v>
      </c>
    </row>
    <row r="313" spans="3:3" x14ac:dyDescent="0.2">
      <c r="C313" s="55">
        <v>32</v>
      </c>
    </row>
    <row r="314" spans="3:3" x14ac:dyDescent="0.2">
      <c r="C314" s="55">
        <v>32.1</v>
      </c>
    </row>
    <row r="315" spans="3:3" x14ac:dyDescent="0.2">
      <c r="C315" s="55">
        <v>32.200000000000003</v>
      </c>
    </row>
    <row r="316" spans="3:3" x14ac:dyDescent="0.2">
      <c r="C316" s="55">
        <v>32.299999999999997</v>
      </c>
    </row>
    <row r="317" spans="3:3" x14ac:dyDescent="0.2">
      <c r="C317" s="55">
        <v>32.4</v>
      </c>
    </row>
    <row r="318" spans="3:3" x14ac:dyDescent="0.2">
      <c r="C318" s="55">
        <v>32.5</v>
      </c>
    </row>
    <row r="319" spans="3:3" x14ac:dyDescent="0.2">
      <c r="C319" s="55">
        <v>32.6</v>
      </c>
    </row>
    <row r="320" spans="3:3" x14ac:dyDescent="0.2">
      <c r="C320" s="55">
        <v>32.700000000000003</v>
      </c>
    </row>
    <row r="321" spans="3:3" x14ac:dyDescent="0.2">
      <c r="C321" s="55">
        <v>32.799999999999997</v>
      </c>
    </row>
    <row r="322" spans="3:3" x14ac:dyDescent="0.2">
      <c r="C322" s="55">
        <v>32.9</v>
      </c>
    </row>
    <row r="323" spans="3:3" x14ac:dyDescent="0.2">
      <c r="C323" s="55">
        <v>33</v>
      </c>
    </row>
    <row r="324" spans="3:3" x14ac:dyDescent="0.2">
      <c r="C324" s="55">
        <v>33.1</v>
      </c>
    </row>
    <row r="325" spans="3:3" x14ac:dyDescent="0.2">
      <c r="C325" s="55">
        <v>33.200000000000003</v>
      </c>
    </row>
    <row r="326" spans="3:3" x14ac:dyDescent="0.2">
      <c r="C326" s="55">
        <v>33.299999999999997</v>
      </c>
    </row>
    <row r="327" spans="3:3" x14ac:dyDescent="0.2">
      <c r="C327" s="55">
        <v>33.4</v>
      </c>
    </row>
    <row r="328" spans="3:3" x14ac:dyDescent="0.2">
      <c r="C328" s="55">
        <v>33.5</v>
      </c>
    </row>
    <row r="329" spans="3:3" x14ac:dyDescent="0.2">
      <c r="C329" s="55">
        <v>33.6</v>
      </c>
    </row>
    <row r="330" spans="3:3" x14ac:dyDescent="0.2">
      <c r="C330" s="55">
        <v>33.700000000000003</v>
      </c>
    </row>
    <row r="331" spans="3:3" x14ac:dyDescent="0.2">
      <c r="C331" s="55">
        <v>33.799999999999997</v>
      </c>
    </row>
    <row r="332" spans="3:3" x14ac:dyDescent="0.2">
      <c r="C332" s="55">
        <v>33.9</v>
      </c>
    </row>
    <row r="333" spans="3:3" x14ac:dyDescent="0.2">
      <c r="C333" s="55">
        <v>34</v>
      </c>
    </row>
    <row r="334" spans="3:3" x14ac:dyDescent="0.2">
      <c r="C334" s="55">
        <v>34.1</v>
      </c>
    </row>
    <row r="335" spans="3:3" x14ac:dyDescent="0.2">
      <c r="C335" s="55">
        <v>34.200000000000003</v>
      </c>
    </row>
    <row r="336" spans="3:3" x14ac:dyDescent="0.2">
      <c r="C336" s="55">
        <v>34.299999999999997</v>
      </c>
    </row>
    <row r="337" spans="3:3" x14ac:dyDescent="0.2">
      <c r="C337" s="55">
        <v>34.4</v>
      </c>
    </row>
    <row r="338" spans="3:3" x14ac:dyDescent="0.2">
      <c r="C338" s="55">
        <v>34.5</v>
      </c>
    </row>
    <row r="339" spans="3:3" x14ac:dyDescent="0.2">
      <c r="C339" s="55">
        <v>34.6</v>
      </c>
    </row>
    <row r="340" spans="3:3" x14ac:dyDescent="0.2">
      <c r="C340" s="55">
        <v>34.700000000000003</v>
      </c>
    </row>
    <row r="341" spans="3:3" x14ac:dyDescent="0.2">
      <c r="C341" s="55">
        <v>34.799999999999997</v>
      </c>
    </row>
    <row r="342" spans="3:3" x14ac:dyDescent="0.2">
      <c r="C342" s="55">
        <v>34.9</v>
      </c>
    </row>
    <row r="343" spans="3:3" x14ac:dyDescent="0.2">
      <c r="C343" s="55">
        <v>35</v>
      </c>
    </row>
    <row r="344" spans="3:3" x14ac:dyDescent="0.2">
      <c r="C344" s="55">
        <v>35.1</v>
      </c>
    </row>
    <row r="345" spans="3:3" x14ac:dyDescent="0.2">
      <c r="C345" s="55">
        <v>35.200000000000003</v>
      </c>
    </row>
    <row r="346" spans="3:3" x14ac:dyDescent="0.2">
      <c r="C346" s="55">
        <v>35.299999999999997</v>
      </c>
    </row>
    <row r="347" spans="3:3" x14ac:dyDescent="0.2">
      <c r="C347" s="55">
        <v>35.4</v>
      </c>
    </row>
    <row r="348" spans="3:3" x14ac:dyDescent="0.2">
      <c r="C348" s="55">
        <v>35.5</v>
      </c>
    </row>
    <row r="349" spans="3:3" x14ac:dyDescent="0.2">
      <c r="C349" s="55">
        <v>35.6</v>
      </c>
    </row>
    <row r="350" spans="3:3" x14ac:dyDescent="0.2">
      <c r="C350" s="55">
        <v>35.700000000000003</v>
      </c>
    </row>
    <row r="351" spans="3:3" x14ac:dyDescent="0.2">
      <c r="C351" s="55">
        <v>35.799999999999997</v>
      </c>
    </row>
    <row r="352" spans="3:3" x14ac:dyDescent="0.2">
      <c r="C352" s="55">
        <v>35.9</v>
      </c>
    </row>
    <row r="353" spans="3:3" x14ac:dyDescent="0.2">
      <c r="C353" s="55">
        <v>36</v>
      </c>
    </row>
    <row r="354" spans="3:3" x14ac:dyDescent="0.2">
      <c r="C354" s="55">
        <v>36.1</v>
      </c>
    </row>
    <row r="355" spans="3:3" x14ac:dyDescent="0.2">
      <c r="C355" s="55">
        <v>36.200000000000003</v>
      </c>
    </row>
    <row r="356" spans="3:3" x14ac:dyDescent="0.2">
      <c r="C356" s="55">
        <v>36.299999999999997</v>
      </c>
    </row>
    <row r="357" spans="3:3" x14ac:dyDescent="0.2">
      <c r="C357" s="55">
        <v>36.4</v>
      </c>
    </row>
    <row r="358" spans="3:3" x14ac:dyDescent="0.2">
      <c r="C358" s="55">
        <v>36.5</v>
      </c>
    </row>
    <row r="359" spans="3:3" x14ac:dyDescent="0.2">
      <c r="C359" s="55">
        <v>36.6</v>
      </c>
    </row>
    <row r="360" spans="3:3" x14ac:dyDescent="0.2">
      <c r="C360" s="55">
        <v>36.700000000000003</v>
      </c>
    </row>
    <row r="361" spans="3:3" x14ac:dyDescent="0.2">
      <c r="C361" s="55">
        <v>36.799999999999997</v>
      </c>
    </row>
    <row r="362" spans="3:3" x14ac:dyDescent="0.2">
      <c r="C362" s="55">
        <v>36.9</v>
      </c>
    </row>
    <row r="363" spans="3:3" x14ac:dyDescent="0.2">
      <c r="C363" s="55">
        <v>37</v>
      </c>
    </row>
    <row r="364" spans="3:3" x14ac:dyDescent="0.2">
      <c r="C364" s="55">
        <v>37.1</v>
      </c>
    </row>
    <row r="365" spans="3:3" x14ac:dyDescent="0.2">
      <c r="C365" s="55">
        <v>37.200000000000003</v>
      </c>
    </row>
    <row r="366" spans="3:3" x14ac:dyDescent="0.2">
      <c r="C366" s="55">
        <v>37.299999999999997</v>
      </c>
    </row>
    <row r="367" spans="3:3" x14ac:dyDescent="0.2">
      <c r="C367" s="55">
        <v>37.4</v>
      </c>
    </row>
    <row r="368" spans="3:3" x14ac:dyDescent="0.2">
      <c r="C368" s="55">
        <v>37.5</v>
      </c>
    </row>
    <row r="369" spans="3:3" x14ac:dyDescent="0.2">
      <c r="C369" s="55">
        <v>37.6</v>
      </c>
    </row>
    <row r="370" spans="3:3" x14ac:dyDescent="0.2">
      <c r="C370" s="55">
        <v>37.700000000000003</v>
      </c>
    </row>
    <row r="371" spans="3:3" x14ac:dyDescent="0.2">
      <c r="C371" s="55">
        <v>37.799999999999997</v>
      </c>
    </row>
    <row r="372" spans="3:3" x14ac:dyDescent="0.2">
      <c r="C372" s="55">
        <v>37.9</v>
      </c>
    </row>
    <row r="373" spans="3:3" x14ac:dyDescent="0.2">
      <c r="C373" s="55">
        <v>38</v>
      </c>
    </row>
    <row r="374" spans="3:3" x14ac:dyDescent="0.2">
      <c r="C374" s="55">
        <v>38.1</v>
      </c>
    </row>
    <row r="375" spans="3:3" x14ac:dyDescent="0.2">
      <c r="C375" s="55">
        <v>38.200000000000003</v>
      </c>
    </row>
    <row r="376" spans="3:3" x14ac:dyDescent="0.2">
      <c r="C376" s="55">
        <v>38.299999999999997</v>
      </c>
    </row>
    <row r="377" spans="3:3" x14ac:dyDescent="0.2">
      <c r="C377" s="55">
        <v>38.4</v>
      </c>
    </row>
    <row r="378" spans="3:3" x14ac:dyDescent="0.2">
      <c r="C378" s="55">
        <v>38.5</v>
      </c>
    </row>
    <row r="379" spans="3:3" x14ac:dyDescent="0.2">
      <c r="C379" s="55">
        <v>38.6</v>
      </c>
    </row>
    <row r="380" spans="3:3" x14ac:dyDescent="0.2">
      <c r="C380" s="55">
        <v>38.700000000000003</v>
      </c>
    </row>
    <row r="381" spans="3:3" x14ac:dyDescent="0.2">
      <c r="C381" s="55">
        <v>38.799999999999997</v>
      </c>
    </row>
    <row r="382" spans="3:3" x14ac:dyDescent="0.2">
      <c r="C382" s="55">
        <v>38.9</v>
      </c>
    </row>
    <row r="383" spans="3:3" x14ac:dyDescent="0.2">
      <c r="C383" s="55">
        <v>39</v>
      </c>
    </row>
    <row r="384" spans="3:3" x14ac:dyDescent="0.2">
      <c r="C384" s="55">
        <v>39.1</v>
      </c>
    </row>
    <row r="385" spans="3:3" x14ac:dyDescent="0.2">
      <c r="C385" s="55">
        <v>39.200000000000003</v>
      </c>
    </row>
    <row r="386" spans="3:3" x14ac:dyDescent="0.2">
      <c r="C386" s="55">
        <v>39.299999999999997</v>
      </c>
    </row>
    <row r="387" spans="3:3" x14ac:dyDescent="0.2">
      <c r="C387" s="55">
        <v>39.4</v>
      </c>
    </row>
    <row r="388" spans="3:3" x14ac:dyDescent="0.2">
      <c r="C388" s="55">
        <v>39.5</v>
      </c>
    </row>
    <row r="389" spans="3:3" x14ac:dyDescent="0.2">
      <c r="C389" s="55">
        <v>39.6</v>
      </c>
    </row>
    <row r="390" spans="3:3" x14ac:dyDescent="0.2">
      <c r="C390" s="55">
        <v>39.700000000000003</v>
      </c>
    </row>
    <row r="391" spans="3:3" x14ac:dyDescent="0.2">
      <c r="C391" s="55">
        <v>39.799999999999997</v>
      </c>
    </row>
    <row r="392" spans="3:3" x14ac:dyDescent="0.2">
      <c r="C392" s="55">
        <v>39.9</v>
      </c>
    </row>
    <row r="393" spans="3:3" x14ac:dyDescent="0.2">
      <c r="C393" s="55">
        <v>40</v>
      </c>
    </row>
    <row r="394" spans="3:3" x14ac:dyDescent="0.2">
      <c r="C394" s="55">
        <v>40.1</v>
      </c>
    </row>
    <row r="395" spans="3:3" x14ac:dyDescent="0.2">
      <c r="C395" s="55">
        <v>40.200000000000003</v>
      </c>
    </row>
    <row r="396" spans="3:3" x14ac:dyDescent="0.2">
      <c r="C396" s="55">
        <v>40.299999999999997</v>
      </c>
    </row>
    <row r="397" spans="3:3" x14ac:dyDescent="0.2">
      <c r="C397" s="55">
        <v>40.4</v>
      </c>
    </row>
    <row r="398" spans="3:3" x14ac:dyDescent="0.2">
      <c r="C398" s="55">
        <v>40.5</v>
      </c>
    </row>
    <row r="399" spans="3:3" x14ac:dyDescent="0.2">
      <c r="C399" s="55">
        <v>40.6</v>
      </c>
    </row>
    <row r="400" spans="3:3" x14ac:dyDescent="0.2">
      <c r="C400" s="55">
        <v>40.700000000000003</v>
      </c>
    </row>
    <row r="401" spans="3:3" x14ac:dyDescent="0.2">
      <c r="C401" s="55">
        <v>40.799999999999997</v>
      </c>
    </row>
    <row r="402" spans="3:3" x14ac:dyDescent="0.2">
      <c r="C402" s="55">
        <v>40.9</v>
      </c>
    </row>
    <row r="403" spans="3:3" x14ac:dyDescent="0.2">
      <c r="C403" s="55">
        <v>41</v>
      </c>
    </row>
    <row r="404" spans="3:3" x14ac:dyDescent="0.2">
      <c r="C404" s="55">
        <v>41.1</v>
      </c>
    </row>
    <row r="405" spans="3:3" x14ac:dyDescent="0.2">
      <c r="C405" s="55">
        <v>41.2</v>
      </c>
    </row>
    <row r="406" spans="3:3" x14ac:dyDescent="0.2">
      <c r="C406" s="55">
        <v>41.3</v>
      </c>
    </row>
    <row r="407" spans="3:3" x14ac:dyDescent="0.2">
      <c r="C407" s="55">
        <v>41.4</v>
      </c>
    </row>
    <row r="408" spans="3:3" x14ac:dyDescent="0.2">
      <c r="C408" s="55">
        <v>41.5</v>
      </c>
    </row>
    <row r="409" spans="3:3" x14ac:dyDescent="0.2">
      <c r="C409" s="55">
        <v>41.6</v>
      </c>
    </row>
    <row r="410" spans="3:3" x14ac:dyDescent="0.2">
      <c r="C410" s="55">
        <v>41.7</v>
      </c>
    </row>
    <row r="411" spans="3:3" x14ac:dyDescent="0.2">
      <c r="C411" s="55">
        <v>41.8</v>
      </c>
    </row>
    <row r="412" spans="3:3" x14ac:dyDescent="0.2">
      <c r="C412" s="55">
        <v>41.9</v>
      </c>
    </row>
    <row r="413" spans="3:3" x14ac:dyDescent="0.2">
      <c r="C413" s="55">
        <v>42</v>
      </c>
    </row>
    <row r="414" spans="3:3" x14ac:dyDescent="0.2">
      <c r="C414" s="55">
        <v>42.1</v>
      </c>
    </row>
    <row r="415" spans="3:3" x14ac:dyDescent="0.2">
      <c r="C415" s="55">
        <v>42.2</v>
      </c>
    </row>
    <row r="416" spans="3:3" x14ac:dyDescent="0.2">
      <c r="C416" s="55">
        <v>42.3</v>
      </c>
    </row>
    <row r="417" spans="3:3" x14ac:dyDescent="0.2">
      <c r="C417" s="55">
        <v>42.4</v>
      </c>
    </row>
    <row r="418" spans="3:3" x14ac:dyDescent="0.2">
      <c r="C418" s="55">
        <v>42.5</v>
      </c>
    </row>
    <row r="419" spans="3:3" x14ac:dyDescent="0.2">
      <c r="C419" s="55">
        <v>42.6</v>
      </c>
    </row>
    <row r="420" spans="3:3" x14ac:dyDescent="0.2">
      <c r="C420" s="55">
        <v>42.7</v>
      </c>
    </row>
    <row r="421" spans="3:3" x14ac:dyDescent="0.2">
      <c r="C421" s="55">
        <v>42.8</v>
      </c>
    </row>
    <row r="422" spans="3:3" x14ac:dyDescent="0.2">
      <c r="C422" s="55">
        <v>42.9</v>
      </c>
    </row>
    <row r="423" spans="3:3" x14ac:dyDescent="0.2">
      <c r="C423" s="55">
        <v>43</v>
      </c>
    </row>
    <row r="424" spans="3:3" x14ac:dyDescent="0.2">
      <c r="C424" s="55">
        <v>43.1</v>
      </c>
    </row>
    <row r="425" spans="3:3" x14ac:dyDescent="0.2">
      <c r="C425" s="55">
        <v>43.2</v>
      </c>
    </row>
    <row r="426" spans="3:3" x14ac:dyDescent="0.2">
      <c r="C426" s="55">
        <v>43.3</v>
      </c>
    </row>
    <row r="427" spans="3:3" x14ac:dyDescent="0.2">
      <c r="C427" s="55">
        <v>43.4</v>
      </c>
    </row>
    <row r="428" spans="3:3" x14ac:dyDescent="0.2">
      <c r="C428" s="55">
        <v>43.5</v>
      </c>
    </row>
    <row r="429" spans="3:3" x14ac:dyDescent="0.2">
      <c r="C429" s="55">
        <v>43.6</v>
      </c>
    </row>
    <row r="430" spans="3:3" x14ac:dyDescent="0.2">
      <c r="C430" s="55">
        <v>43.7</v>
      </c>
    </row>
    <row r="431" spans="3:3" x14ac:dyDescent="0.2">
      <c r="C431" s="55">
        <v>43.8</v>
      </c>
    </row>
    <row r="432" spans="3:3" x14ac:dyDescent="0.2">
      <c r="C432" s="55">
        <v>43.9</v>
      </c>
    </row>
    <row r="433" spans="3:3" x14ac:dyDescent="0.2">
      <c r="C433" s="55">
        <v>44</v>
      </c>
    </row>
    <row r="434" spans="3:3" x14ac:dyDescent="0.2">
      <c r="C434" s="55">
        <v>44.1</v>
      </c>
    </row>
    <row r="435" spans="3:3" x14ac:dyDescent="0.2">
      <c r="C435" s="55">
        <v>44.2</v>
      </c>
    </row>
    <row r="436" spans="3:3" x14ac:dyDescent="0.2">
      <c r="C436" s="55">
        <v>44.3</v>
      </c>
    </row>
    <row r="437" spans="3:3" x14ac:dyDescent="0.2">
      <c r="C437" s="55">
        <v>44.4</v>
      </c>
    </row>
    <row r="438" spans="3:3" x14ac:dyDescent="0.2">
      <c r="C438" s="55">
        <v>44.5</v>
      </c>
    </row>
    <row r="439" spans="3:3" x14ac:dyDescent="0.2">
      <c r="C439" s="55">
        <v>44.6</v>
      </c>
    </row>
    <row r="440" spans="3:3" x14ac:dyDescent="0.2">
      <c r="C440" s="55">
        <v>44.7</v>
      </c>
    </row>
    <row r="441" spans="3:3" x14ac:dyDescent="0.2">
      <c r="C441" s="55">
        <v>44.8</v>
      </c>
    </row>
    <row r="442" spans="3:3" x14ac:dyDescent="0.2">
      <c r="C442" s="55">
        <v>44.9</v>
      </c>
    </row>
    <row r="443" spans="3:3" x14ac:dyDescent="0.2">
      <c r="C443" s="55">
        <v>45</v>
      </c>
    </row>
    <row r="444" spans="3:3" x14ac:dyDescent="0.2">
      <c r="C444" s="55">
        <v>45.1</v>
      </c>
    </row>
    <row r="445" spans="3:3" x14ac:dyDescent="0.2">
      <c r="C445" s="55">
        <v>45.2</v>
      </c>
    </row>
    <row r="446" spans="3:3" x14ac:dyDescent="0.2">
      <c r="C446" s="55">
        <v>45.3</v>
      </c>
    </row>
    <row r="447" spans="3:3" x14ac:dyDescent="0.2">
      <c r="C447" s="55">
        <v>45.4</v>
      </c>
    </row>
    <row r="448" spans="3:3" x14ac:dyDescent="0.2">
      <c r="C448" s="55">
        <v>45.5</v>
      </c>
    </row>
    <row r="449" spans="3:3" x14ac:dyDescent="0.2">
      <c r="C449" s="55">
        <v>45.6</v>
      </c>
    </row>
    <row r="450" spans="3:3" x14ac:dyDescent="0.2">
      <c r="C450" s="55">
        <v>45.7</v>
      </c>
    </row>
    <row r="451" spans="3:3" x14ac:dyDescent="0.2">
      <c r="C451" s="55">
        <v>45.8</v>
      </c>
    </row>
    <row r="452" spans="3:3" x14ac:dyDescent="0.2">
      <c r="C452" s="55">
        <v>45.9</v>
      </c>
    </row>
    <row r="453" spans="3:3" x14ac:dyDescent="0.2">
      <c r="C453" s="55">
        <v>46</v>
      </c>
    </row>
    <row r="454" spans="3:3" x14ac:dyDescent="0.2">
      <c r="C454" s="55">
        <v>46.1</v>
      </c>
    </row>
    <row r="455" spans="3:3" x14ac:dyDescent="0.2">
      <c r="C455" s="55">
        <v>46.2</v>
      </c>
    </row>
    <row r="456" spans="3:3" x14ac:dyDescent="0.2">
      <c r="C456" s="55">
        <v>46.3</v>
      </c>
    </row>
    <row r="457" spans="3:3" x14ac:dyDescent="0.2">
      <c r="C457" s="55">
        <v>46.4</v>
      </c>
    </row>
    <row r="458" spans="3:3" x14ac:dyDescent="0.2">
      <c r="C458" s="55">
        <v>46.5</v>
      </c>
    </row>
    <row r="459" spans="3:3" x14ac:dyDescent="0.2">
      <c r="C459" s="55">
        <v>46.6</v>
      </c>
    </row>
    <row r="460" spans="3:3" x14ac:dyDescent="0.2">
      <c r="C460" s="55">
        <v>46.7</v>
      </c>
    </row>
    <row r="461" spans="3:3" x14ac:dyDescent="0.2">
      <c r="C461" s="55">
        <v>46.8</v>
      </c>
    </row>
    <row r="462" spans="3:3" x14ac:dyDescent="0.2">
      <c r="C462" s="55">
        <v>46.9</v>
      </c>
    </row>
    <row r="463" spans="3:3" x14ac:dyDescent="0.2">
      <c r="C463" s="55">
        <v>47</v>
      </c>
    </row>
    <row r="464" spans="3:3" x14ac:dyDescent="0.2">
      <c r="C464" s="55">
        <v>47.1</v>
      </c>
    </row>
    <row r="465" spans="3:3" x14ac:dyDescent="0.2">
      <c r="C465" s="55">
        <v>47.2</v>
      </c>
    </row>
    <row r="466" spans="3:3" x14ac:dyDescent="0.2">
      <c r="C466" s="55">
        <v>47.3</v>
      </c>
    </row>
    <row r="467" spans="3:3" x14ac:dyDescent="0.2">
      <c r="C467" s="55">
        <v>47.4</v>
      </c>
    </row>
    <row r="468" spans="3:3" x14ac:dyDescent="0.2">
      <c r="C468" s="55">
        <v>47.5</v>
      </c>
    </row>
    <row r="469" spans="3:3" x14ac:dyDescent="0.2">
      <c r="C469" s="55">
        <v>47.6</v>
      </c>
    </row>
    <row r="470" spans="3:3" x14ac:dyDescent="0.2">
      <c r="C470" s="55">
        <v>47.7</v>
      </c>
    </row>
    <row r="471" spans="3:3" x14ac:dyDescent="0.2">
      <c r="C471" s="55">
        <v>47.8</v>
      </c>
    </row>
    <row r="472" spans="3:3" x14ac:dyDescent="0.2">
      <c r="C472" s="55">
        <v>47.9</v>
      </c>
    </row>
    <row r="473" spans="3:3" x14ac:dyDescent="0.2">
      <c r="C473" s="55">
        <v>48</v>
      </c>
    </row>
    <row r="474" spans="3:3" x14ac:dyDescent="0.2">
      <c r="C474" s="55">
        <v>48.1</v>
      </c>
    </row>
    <row r="475" spans="3:3" x14ac:dyDescent="0.2">
      <c r="C475" s="55">
        <v>48.2</v>
      </c>
    </row>
    <row r="476" spans="3:3" x14ac:dyDescent="0.2">
      <c r="C476" s="55">
        <v>48.3</v>
      </c>
    </row>
    <row r="477" spans="3:3" x14ac:dyDescent="0.2">
      <c r="C477" s="55">
        <v>48.4</v>
      </c>
    </row>
    <row r="478" spans="3:3" x14ac:dyDescent="0.2">
      <c r="C478" s="55">
        <v>48.5</v>
      </c>
    </row>
    <row r="479" spans="3:3" x14ac:dyDescent="0.2">
      <c r="C479" s="55">
        <v>48.6</v>
      </c>
    </row>
    <row r="480" spans="3:3" x14ac:dyDescent="0.2">
      <c r="C480" s="55">
        <v>48.7</v>
      </c>
    </row>
    <row r="481" spans="3:3" x14ac:dyDescent="0.2">
      <c r="C481" s="55">
        <v>48.8</v>
      </c>
    </row>
    <row r="482" spans="3:3" x14ac:dyDescent="0.2">
      <c r="C482" s="55">
        <v>48.9</v>
      </c>
    </row>
    <row r="483" spans="3:3" x14ac:dyDescent="0.2">
      <c r="C483" s="55">
        <v>49</v>
      </c>
    </row>
    <row r="484" spans="3:3" x14ac:dyDescent="0.2">
      <c r="C484" s="55">
        <v>49.1</v>
      </c>
    </row>
    <row r="485" spans="3:3" x14ac:dyDescent="0.2">
      <c r="C485" s="55">
        <v>49.2</v>
      </c>
    </row>
    <row r="486" spans="3:3" x14ac:dyDescent="0.2">
      <c r="C486" s="55">
        <v>49.3</v>
      </c>
    </row>
    <row r="487" spans="3:3" x14ac:dyDescent="0.2">
      <c r="C487" s="55">
        <v>49.4</v>
      </c>
    </row>
    <row r="488" spans="3:3" x14ac:dyDescent="0.2">
      <c r="C488" s="55">
        <v>49.5</v>
      </c>
    </row>
    <row r="489" spans="3:3" x14ac:dyDescent="0.2">
      <c r="C489" s="55">
        <v>49.6</v>
      </c>
    </row>
    <row r="490" spans="3:3" x14ac:dyDescent="0.2">
      <c r="C490" s="55">
        <v>49.7</v>
      </c>
    </row>
    <row r="491" spans="3:3" x14ac:dyDescent="0.2">
      <c r="C491" s="55">
        <v>49.8</v>
      </c>
    </row>
    <row r="492" spans="3:3" x14ac:dyDescent="0.2">
      <c r="C492" s="55">
        <v>49.9</v>
      </c>
    </row>
    <row r="493" spans="3:3" x14ac:dyDescent="0.2">
      <c r="C493" s="55">
        <v>50</v>
      </c>
    </row>
    <row r="494" spans="3:3" x14ac:dyDescent="0.2">
      <c r="C494" s="55">
        <v>50.1</v>
      </c>
    </row>
    <row r="495" spans="3:3" x14ac:dyDescent="0.2">
      <c r="C495" s="55">
        <v>50.2</v>
      </c>
    </row>
    <row r="496" spans="3:3" x14ac:dyDescent="0.2">
      <c r="C496" s="55">
        <v>50.3</v>
      </c>
    </row>
    <row r="497" spans="3:3" x14ac:dyDescent="0.2">
      <c r="C497" s="55">
        <v>50.4</v>
      </c>
    </row>
    <row r="498" spans="3:3" x14ac:dyDescent="0.2">
      <c r="C498" s="55">
        <v>50.5</v>
      </c>
    </row>
    <row r="499" spans="3:3" x14ac:dyDescent="0.2">
      <c r="C499" s="55">
        <v>50.6</v>
      </c>
    </row>
    <row r="500" spans="3:3" x14ac:dyDescent="0.2">
      <c r="C500" s="55">
        <v>50.7</v>
      </c>
    </row>
    <row r="501" spans="3:3" x14ac:dyDescent="0.2">
      <c r="C501" s="55">
        <v>50.8</v>
      </c>
    </row>
    <row r="502" spans="3:3" x14ac:dyDescent="0.2">
      <c r="C502" s="55">
        <v>50.9</v>
      </c>
    </row>
    <row r="503" spans="3:3" x14ac:dyDescent="0.2">
      <c r="C503" s="55">
        <v>51</v>
      </c>
    </row>
    <row r="504" spans="3:3" x14ac:dyDescent="0.2">
      <c r="C504" s="55">
        <v>51.1</v>
      </c>
    </row>
    <row r="505" spans="3:3" x14ac:dyDescent="0.2">
      <c r="C505" s="55">
        <v>51.2</v>
      </c>
    </row>
    <row r="506" spans="3:3" x14ac:dyDescent="0.2">
      <c r="C506" s="55">
        <v>51.3</v>
      </c>
    </row>
    <row r="507" spans="3:3" x14ac:dyDescent="0.2">
      <c r="C507" s="55">
        <v>51.4</v>
      </c>
    </row>
    <row r="508" spans="3:3" x14ac:dyDescent="0.2">
      <c r="C508" s="55">
        <v>51.5</v>
      </c>
    </row>
    <row r="509" spans="3:3" x14ac:dyDescent="0.2">
      <c r="C509" s="55">
        <v>51.6</v>
      </c>
    </row>
    <row r="510" spans="3:3" x14ac:dyDescent="0.2">
      <c r="C510" s="55">
        <v>51.7</v>
      </c>
    </row>
    <row r="511" spans="3:3" x14ac:dyDescent="0.2">
      <c r="C511" s="55">
        <v>51.8</v>
      </c>
    </row>
    <row r="512" spans="3:3" x14ac:dyDescent="0.2">
      <c r="C512" s="55">
        <v>51.9</v>
      </c>
    </row>
    <row r="513" spans="3:3" x14ac:dyDescent="0.2">
      <c r="C513" s="55">
        <v>52</v>
      </c>
    </row>
    <row r="514" spans="3:3" x14ac:dyDescent="0.2">
      <c r="C514" s="55">
        <v>52.1</v>
      </c>
    </row>
    <row r="515" spans="3:3" x14ac:dyDescent="0.2">
      <c r="C515" s="55">
        <v>52.2</v>
      </c>
    </row>
    <row r="516" spans="3:3" x14ac:dyDescent="0.2">
      <c r="C516" s="55">
        <v>52.3</v>
      </c>
    </row>
    <row r="517" spans="3:3" x14ac:dyDescent="0.2">
      <c r="C517" s="55">
        <v>52.4</v>
      </c>
    </row>
    <row r="518" spans="3:3" x14ac:dyDescent="0.2">
      <c r="C518" s="55">
        <v>52.5</v>
      </c>
    </row>
    <row r="519" spans="3:3" x14ac:dyDescent="0.2">
      <c r="C519" s="55">
        <v>52.6</v>
      </c>
    </row>
    <row r="520" spans="3:3" x14ac:dyDescent="0.2">
      <c r="C520" s="55">
        <v>52.7</v>
      </c>
    </row>
    <row r="521" spans="3:3" x14ac:dyDescent="0.2">
      <c r="C521" s="55">
        <v>52.8</v>
      </c>
    </row>
    <row r="522" spans="3:3" x14ac:dyDescent="0.2">
      <c r="C522" s="55">
        <v>52.9</v>
      </c>
    </row>
    <row r="523" spans="3:3" x14ac:dyDescent="0.2">
      <c r="C523" s="55">
        <v>53</v>
      </c>
    </row>
    <row r="524" spans="3:3" x14ac:dyDescent="0.2">
      <c r="C524" s="55">
        <v>53.1</v>
      </c>
    </row>
    <row r="525" spans="3:3" x14ac:dyDescent="0.2">
      <c r="C525" s="55">
        <v>53.2</v>
      </c>
    </row>
    <row r="526" spans="3:3" x14ac:dyDescent="0.2">
      <c r="C526" s="55">
        <v>53.3</v>
      </c>
    </row>
    <row r="527" spans="3:3" x14ac:dyDescent="0.2">
      <c r="C527" s="55">
        <v>53.4</v>
      </c>
    </row>
    <row r="528" spans="3:3" x14ac:dyDescent="0.2">
      <c r="C528" s="55">
        <v>53.5</v>
      </c>
    </row>
    <row r="529" spans="3:3" x14ac:dyDescent="0.2">
      <c r="C529" s="55">
        <v>53.6</v>
      </c>
    </row>
    <row r="530" spans="3:3" x14ac:dyDescent="0.2">
      <c r="C530" s="55">
        <v>53.7</v>
      </c>
    </row>
    <row r="531" spans="3:3" x14ac:dyDescent="0.2">
      <c r="C531" s="55">
        <v>53.8</v>
      </c>
    </row>
    <row r="532" spans="3:3" x14ac:dyDescent="0.2">
      <c r="C532" s="55">
        <v>53.9</v>
      </c>
    </row>
    <row r="533" spans="3:3" x14ac:dyDescent="0.2">
      <c r="C533" s="55">
        <v>54</v>
      </c>
    </row>
    <row r="534" spans="3:3" x14ac:dyDescent="0.2">
      <c r="C534" s="55">
        <v>54.1</v>
      </c>
    </row>
    <row r="535" spans="3:3" x14ac:dyDescent="0.2">
      <c r="C535" s="55">
        <v>54.2</v>
      </c>
    </row>
    <row r="536" spans="3:3" x14ac:dyDescent="0.2">
      <c r="C536" s="55">
        <v>54.3</v>
      </c>
    </row>
    <row r="537" spans="3:3" x14ac:dyDescent="0.2">
      <c r="C537" s="55">
        <v>54.4</v>
      </c>
    </row>
    <row r="538" spans="3:3" x14ac:dyDescent="0.2">
      <c r="C538" s="55">
        <v>54.5</v>
      </c>
    </row>
    <row r="539" spans="3:3" x14ac:dyDescent="0.2">
      <c r="C539" s="55">
        <v>54.6</v>
      </c>
    </row>
    <row r="540" spans="3:3" x14ac:dyDescent="0.2">
      <c r="C540" s="55">
        <v>54.7</v>
      </c>
    </row>
    <row r="541" spans="3:3" x14ac:dyDescent="0.2">
      <c r="C541" s="55">
        <v>54.8</v>
      </c>
    </row>
    <row r="542" spans="3:3" x14ac:dyDescent="0.2">
      <c r="C542" s="55">
        <v>54.9</v>
      </c>
    </row>
    <row r="543" spans="3:3" x14ac:dyDescent="0.2">
      <c r="C543" s="55">
        <v>55</v>
      </c>
    </row>
    <row r="544" spans="3:3" x14ac:dyDescent="0.2">
      <c r="C544" s="55">
        <v>55.1</v>
      </c>
    </row>
    <row r="545" spans="3:3" x14ac:dyDescent="0.2">
      <c r="C545" s="55">
        <v>55.2</v>
      </c>
    </row>
    <row r="546" spans="3:3" x14ac:dyDescent="0.2">
      <c r="C546" s="55">
        <v>55.3</v>
      </c>
    </row>
    <row r="547" spans="3:3" x14ac:dyDescent="0.2">
      <c r="C547" s="55">
        <v>55.4</v>
      </c>
    </row>
    <row r="548" spans="3:3" x14ac:dyDescent="0.2">
      <c r="C548" s="55">
        <v>55.5</v>
      </c>
    </row>
    <row r="549" spans="3:3" x14ac:dyDescent="0.2">
      <c r="C549" s="55">
        <v>55.6</v>
      </c>
    </row>
    <row r="550" spans="3:3" x14ac:dyDescent="0.2">
      <c r="C550" s="55">
        <v>55.7</v>
      </c>
    </row>
    <row r="551" spans="3:3" x14ac:dyDescent="0.2">
      <c r="C551" s="55">
        <v>55.8</v>
      </c>
    </row>
    <row r="552" spans="3:3" x14ac:dyDescent="0.2">
      <c r="C552" s="55">
        <v>55.9</v>
      </c>
    </row>
    <row r="553" spans="3:3" x14ac:dyDescent="0.2">
      <c r="C553" s="55">
        <v>56</v>
      </c>
    </row>
    <row r="554" spans="3:3" x14ac:dyDescent="0.2">
      <c r="C554" s="55">
        <v>56.1</v>
      </c>
    </row>
    <row r="555" spans="3:3" x14ac:dyDescent="0.2">
      <c r="C555" s="55">
        <v>56.2</v>
      </c>
    </row>
    <row r="556" spans="3:3" x14ac:dyDescent="0.2">
      <c r="C556" s="55">
        <v>56.3</v>
      </c>
    </row>
    <row r="557" spans="3:3" x14ac:dyDescent="0.2">
      <c r="C557" s="55">
        <v>56.4</v>
      </c>
    </row>
    <row r="558" spans="3:3" x14ac:dyDescent="0.2">
      <c r="C558" s="55">
        <v>56.5</v>
      </c>
    </row>
    <row r="559" spans="3:3" x14ac:dyDescent="0.2">
      <c r="C559" s="55">
        <v>56.6</v>
      </c>
    </row>
    <row r="560" spans="3:3" x14ac:dyDescent="0.2">
      <c r="C560" s="55">
        <v>56.7</v>
      </c>
    </row>
    <row r="561" spans="3:3" x14ac:dyDescent="0.2">
      <c r="C561" s="55">
        <v>56.8</v>
      </c>
    </row>
    <row r="562" spans="3:3" x14ac:dyDescent="0.2">
      <c r="C562" s="55">
        <v>56.9</v>
      </c>
    </row>
    <row r="563" spans="3:3" x14ac:dyDescent="0.2">
      <c r="C563" s="55">
        <v>57</v>
      </c>
    </row>
    <row r="564" spans="3:3" x14ac:dyDescent="0.2">
      <c r="C564" s="55">
        <v>57.1</v>
      </c>
    </row>
    <row r="565" spans="3:3" x14ac:dyDescent="0.2">
      <c r="C565" s="55">
        <v>57.2</v>
      </c>
    </row>
    <row r="566" spans="3:3" x14ac:dyDescent="0.2">
      <c r="C566" s="55">
        <v>57.3</v>
      </c>
    </row>
    <row r="567" spans="3:3" x14ac:dyDescent="0.2">
      <c r="C567" s="55">
        <v>57.4</v>
      </c>
    </row>
    <row r="568" spans="3:3" x14ac:dyDescent="0.2">
      <c r="C568" s="55">
        <v>57.5</v>
      </c>
    </row>
    <row r="569" spans="3:3" x14ac:dyDescent="0.2">
      <c r="C569" s="55">
        <v>57.6</v>
      </c>
    </row>
    <row r="570" spans="3:3" x14ac:dyDescent="0.2">
      <c r="C570" s="55">
        <v>57.7</v>
      </c>
    </row>
    <row r="571" spans="3:3" x14ac:dyDescent="0.2">
      <c r="C571" s="55">
        <v>57.8</v>
      </c>
    </row>
    <row r="572" spans="3:3" x14ac:dyDescent="0.2">
      <c r="C572" s="55">
        <v>57.9</v>
      </c>
    </row>
    <row r="573" spans="3:3" x14ac:dyDescent="0.2">
      <c r="C573" s="55">
        <v>58</v>
      </c>
    </row>
    <row r="574" spans="3:3" x14ac:dyDescent="0.2">
      <c r="C574" s="55">
        <v>58.1</v>
      </c>
    </row>
    <row r="575" spans="3:3" x14ac:dyDescent="0.2">
      <c r="C575" s="55">
        <v>58.2</v>
      </c>
    </row>
    <row r="576" spans="3:3" x14ac:dyDescent="0.2">
      <c r="C576" s="55">
        <v>58.3</v>
      </c>
    </row>
    <row r="577" spans="3:3" x14ac:dyDescent="0.2">
      <c r="C577" s="55">
        <v>58.4</v>
      </c>
    </row>
    <row r="578" spans="3:3" x14ac:dyDescent="0.2">
      <c r="C578" s="55">
        <v>58.5</v>
      </c>
    </row>
    <row r="579" spans="3:3" x14ac:dyDescent="0.2">
      <c r="C579" s="55">
        <v>58.6</v>
      </c>
    </row>
    <row r="580" spans="3:3" x14ac:dyDescent="0.2">
      <c r="C580" s="55">
        <v>58.7</v>
      </c>
    </row>
    <row r="581" spans="3:3" x14ac:dyDescent="0.2">
      <c r="C581" s="55">
        <v>58.8</v>
      </c>
    </row>
    <row r="582" spans="3:3" x14ac:dyDescent="0.2">
      <c r="C582" s="55">
        <v>58.9</v>
      </c>
    </row>
    <row r="583" spans="3:3" x14ac:dyDescent="0.2">
      <c r="C583" s="55">
        <v>59</v>
      </c>
    </row>
    <row r="584" spans="3:3" x14ac:dyDescent="0.2">
      <c r="C584" s="55">
        <v>59.1</v>
      </c>
    </row>
    <row r="585" spans="3:3" x14ac:dyDescent="0.2">
      <c r="C585" s="55">
        <v>59.2</v>
      </c>
    </row>
    <row r="586" spans="3:3" x14ac:dyDescent="0.2">
      <c r="C586" s="55">
        <v>59.3</v>
      </c>
    </row>
    <row r="587" spans="3:3" x14ac:dyDescent="0.2">
      <c r="C587" s="55">
        <v>59.4</v>
      </c>
    </row>
    <row r="588" spans="3:3" x14ac:dyDescent="0.2">
      <c r="C588" s="55">
        <v>59.5</v>
      </c>
    </row>
    <row r="589" spans="3:3" x14ac:dyDescent="0.2">
      <c r="C589" s="55">
        <v>59.6</v>
      </c>
    </row>
    <row r="590" spans="3:3" x14ac:dyDescent="0.2">
      <c r="C590" s="55">
        <v>59.7</v>
      </c>
    </row>
    <row r="591" spans="3:3" x14ac:dyDescent="0.2">
      <c r="C591" s="55">
        <v>59.8</v>
      </c>
    </row>
    <row r="592" spans="3:3" x14ac:dyDescent="0.2">
      <c r="C592" s="55">
        <v>59.9</v>
      </c>
    </row>
    <row r="593" spans="3:3" x14ac:dyDescent="0.2">
      <c r="C593" s="55">
        <v>60</v>
      </c>
    </row>
    <row r="594" spans="3:3" x14ac:dyDescent="0.2">
      <c r="C594" s="55">
        <v>60.1</v>
      </c>
    </row>
    <row r="595" spans="3:3" x14ac:dyDescent="0.2">
      <c r="C595" s="55">
        <v>60.2</v>
      </c>
    </row>
    <row r="596" spans="3:3" x14ac:dyDescent="0.2">
      <c r="C596" s="55">
        <v>60.3</v>
      </c>
    </row>
    <row r="597" spans="3:3" x14ac:dyDescent="0.2">
      <c r="C597" s="55">
        <v>60.4</v>
      </c>
    </row>
    <row r="598" spans="3:3" x14ac:dyDescent="0.2">
      <c r="C598" s="55">
        <v>60.5</v>
      </c>
    </row>
    <row r="599" spans="3:3" x14ac:dyDescent="0.2">
      <c r="C599" s="55">
        <v>60.6</v>
      </c>
    </row>
    <row r="600" spans="3:3" x14ac:dyDescent="0.2">
      <c r="C600" s="55">
        <v>60.7</v>
      </c>
    </row>
    <row r="601" spans="3:3" x14ac:dyDescent="0.2">
      <c r="C601" s="55">
        <v>60.8</v>
      </c>
    </row>
    <row r="602" spans="3:3" x14ac:dyDescent="0.2">
      <c r="C602" s="55">
        <v>60.9</v>
      </c>
    </row>
    <row r="603" spans="3:3" x14ac:dyDescent="0.2">
      <c r="C603" s="55">
        <v>61</v>
      </c>
    </row>
    <row r="604" spans="3:3" x14ac:dyDescent="0.2">
      <c r="C604" s="55">
        <v>61.1</v>
      </c>
    </row>
    <row r="605" spans="3:3" x14ac:dyDescent="0.2">
      <c r="C605" s="55">
        <v>61.2</v>
      </c>
    </row>
    <row r="606" spans="3:3" x14ac:dyDescent="0.2">
      <c r="C606" s="55">
        <v>61.3</v>
      </c>
    </row>
    <row r="607" spans="3:3" x14ac:dyDescent="0.2">
      <c r="C607" s="55">
        <v>61.4</v>
      </c>
    </row>
    <row r="608" spans="3:3" x14ac:dyDescent="0.2">
      <c r="C608" s="55">
        <v>61.5</v>
      </c>
    </row>
    <row r="609" spans="3:3" x14ac:dyDescent="0.2">
      <c r="C609" s="55">
        <v>61.6</v>
      </c>
    </row>
    <row r="610" spans="3:3" x14ac:dyDescent="0.2">
      <c r="C610" s="55">
        <v>61.7</v>
      </c>
    </row>
    <row r="611" spans="3:3" x14ac:dyDescent="0.2">
      <c r="C611" s="55">
        <v>61.8</v>
      </c>
    </row>
    <row r="612" spans="3:3" x14ac:dyDescent="0.2">
      <c r="C612" s="55">
        <v>61.9</v>
      </c>
    </row>
    <row r="613" spans="3:3" x14ac:dyDescent="0.2">
      <c r="C613" s="55">
        <v>62</v>
      </c>
    </row>
    <row r="614" spans="3:3" x14ac:dyDescent="0.2">
      <c r="C614" s="55">
        <v>62.1</v>
      </c>
    </row>
    <row r="615" spans="3:3" x14ac:dyDescent="0.2">
      <c r="C615" s="55">
        <v>62.2</v>
      </c>
    </row>
    <row r="616" spans="3:3" x14ac:dyDescent="0.2">
      <c r="C616" s="55">
        <v>62.3</v>
      </c>
    </row>
    <row r="617" spans="3:3" x14ac:dyDescent="0.2">
      <c r="C617" s="55">
        <v>62.4</v>
      </c>
    </row>
    <row r="618" spans="3:3" x14ac:dyDescent="0.2">
      <c r="C618" s="55">
        <v>62.5</v>
      </c>
    </row>
    <row r="619" spans="3:3" x14ac:dyDescent="0.2">
      <c r="C619" s="55">
        <v>62.6</v>
      </c>
    </row>
    <row r="620" spans="3:3" x14ac:dyDescent="0.2">
      <c r="C620" s="55">
        <v>62.7</v>
      </c>
    </row>
    <row r="621" spans="3:3" x14ac:dyDescent="0.2">
      <c r="C621" s="55">
        <v>62.8</v>
      </c>
    </row>
    <row r="622" spans="3:3" x14ac:dyDescent="0.2">
      <c r="C622" s="55">
        <v>62.9</v>
      </c>
    </row>
    <row r="623" spans="3:3" x14ac:dyDescent="0.2">
      <c r="C623" s="55">
        <v>63</v>
      </c>
    </row>
    <row r="624" spans="3:3" x14ac:dyDescent="0.2">
      <c r="C624" s="55">
        <v>63.1</v>
      </c>
    </row>
    <row r="625" spans="3:3" x14ac:dyDescent="0.2">
      <c r="C625" s="55">
        <v>63.2</v>
      </c>
    </row>
    <row r="626" spans="3:3" x14ac:dyDescent="0.2">
      <c r="C626" s="55">
        <v>63.3</v>
      </c>
    </row>
    <row r="627" spans="3:3" x14ac:dyDescent="0.2">
      <c r="C627" s="55">
        <v>63.4</v>
      </c>
    </row>
    <row r="628" spans="3:3" x14ac:dyDescent="0.2">
      <c r="C628" s="55">
        <v>63.5</v>
      </c>
    </row>
    <row r="629" spans="3:3" x14ac:dyDescent="0.2">
      <c r="C629" s="55">
        <v>63.6</v>
      </c>
    </row>
    <row r="630" spans="3:3" x14ac:dyDescent="0.2">
      <c r="C630" s="55">
        <v>63.7</v>
      </c>
    </row>
    <row r="631" spans="3:3" x14ac:dyDescent="0.2">
      <c r="C631" s="55">
        <v>63.8</v>
      </c>
    </row>
    <row r="632" spans="3:3" x14ac:dyDescent="0.2">
      <c r="C632" s="55">
        <v>63.9</v>
      </c>
    </row>
    <row r="633" spans="3:3" x14ac:dyDescent="0.2">
      <c r="C633" s="55">
        <v>64</v>
      </c>
    </row>
    <row r="634" spans="3:3" x14ac:dyDescent="0.2">
      <c r="C634" s="55">
        <v>64.099999999999994</v>
      </c>
    </row>
    <row r="635" spans="3:3" x14ac:dyDescent="0.2">
      <c r="C635" s="55">
        <v>64.2</v>
      </c>
    </row>
    <row r="636" spans="3:3" x14ac:dyDescent="0.2">
      <c r="C636" s="55">
        <v>64.3</v>
      </c>
    </row>
    <row r="637" spans="3:3" x14ac:dyDescent="0.2">
      <c r="C637" s="55">
        <v>64.400000000000006</v>
      </c>
    </row>
    <row r="638" spans="3:3" x14ac:dyDescent="0.2">
      <c r="C638" s="55">
        <v>64.5</v>
      </c>
    </row>
    <row r="639" spans="3:3" x14ac:dyDescent="0.2">
      <c r="C639" s="55">
        <v>64.599999999999994</v>
      </c>
    </row>
    <row r="640" spans="3:3" x14ac:dyDescent="0.2">
      <c r="C640" s="55">
        <v>64.7</v>
      </c>
    </row>
    <row r="641" spans="3:3" x14ac:dyDescent="0.2">
      <c r="C641" s="55">
        <v>64.8</v>
      </c>
    </row>
    <row r="642" spans="3:3" x14ac:dyDescent="0.2">
      <c r="C642" s="55">
        <v>64.900000000000006</v>
      </c>
    </row>
    <row r="643" spans="3:3" x14ac:dyDescent="0.2">
      <c r="C643" s="55">
        <v>65</v>
      </c>
    </row>
    <row r="644" spans="3:3" x14ac:dyDescent="0.2">
      <c r="C644" s="55">
        <v>65.099999999999994</v>
      </c>
    </row>
    <row r="645" spans="3:3" x14ac:dyDescent="0.2">
      <c r="C645" s="55">
        <v>65.2</v>
      </c>
    </row>
    <row r="646" spans="3:3" x14ac:dyDescent="0.2">
      <c r="C646" s="55">
        <v>65.3</v>
      </c>
    </row>
    <row r="647" spans="3:3" x14ac:dyDescent="0.2">
      <c r="C647" s="55">
        <v>65.400000000000006</v>
      </c>
    </row>
    <row r="648" spans="3:3" x14ac:dyDescent="0.2">
      <c r="C648" s="55">
        <v>65.5</v>
      </c>
    </row>
    <row r="649" spans="3:3" x14ac:dyDescent="0.2">
      <c r="C649" s="55">
        <v>65.599999999999994</v>
      </c>
    </row>
    <row r="650" spans="3:3" x14ac:dyDescent="0.2">
      <c r="C650" s="55">
        <v>65.7</v>
      </c>
    </row>
    <row r="651" spans="3:3" x14ac:dyDescent="0.2">
      <c r="C651" s="55">
        <v>65.8</v>
      </c>
    </row>
    <row r="652" spans="3:3" x14ac:dyDescent="0.2">
      <c r="C652" s="55">
        <v>65.900000000000006</v>
      </c>
    </row>
    <row r="653" spans="3:3" x14ac:dyDescent="0.2">
      <c r="C653" s="55">
        <v>66</v>
      </c>
    </row>
    <row r="654" spans="3:3" x14ac:dyDescent="0.2">
      <c r="C654" s="55">
        <v>66.099999999999994</v>
      </c>
    </row>
    <row r="655" spans="3:3" x14ac:dyDescent="0.2">
      <c r="C655" s="55">
        <v>66.2</v>
      </c>
    </row>
    <row r="656" spans="3:3" x14ac:dyDescent="0.2">
      <c r="C656" s="55">
        <v>66.3</v>
      </c>
    </row>
    <row r="657" spans="3:3" x14ac:dyDescent="0.2">
      <c r="C657" s="55">
        <v>66.400000000000006</v>
      </c>
    </row>
    <row r="658" spans="3:3" x14ac:dyDescent="0.2">
      <c r="C658" s="55">
        <v>66.5</v>
      </c>
    </row>
    <row r="659" spans="3:3" x14ac:dyDescent="0.2">
      <c r="C659" s="55">
        <v>66.599999999999994</v>
      </c>
    </row>
    <row r="660" spans="3:3" x14ac:dyDescent="0.2">
      <c r="C660" s="55">
        <v>66.7</v>
      </c>
    </row>
    <row r="661" spans="3:3" x14ac:dyDescent="0.2">
      <c r="C661" s="55">
        <v>66.8</v>
      </c>
    </row>
    <row r="662" spans="3:3" x14ac:dyDescent="0.2">
      <c r="C662" s="55">
        <v>66.900000000000006</v>
      </c>
    </row>
    <row r="663" spans="3:3" x14ac:dyDescent="0.2">
      <c r="C663" s="55">
        <v>67</v>
      </c>
    </row>
    <row r="664" spans="3:3" x14ac:dyDescent="0.2">
      <c r="C664" s="55">
        <v>67.099999999999994</v>
      </c>
    </row>
    <row r="665" spans="3:3" x14ac:dyDescent="0.2">
      <c r="C665" s="55">
        <v>67.2</v>
      </c>
    </row>
    <row r="666" spans="3:3" x14ac:dyDescent="0.2">
      <c r="C666" s="55">
        <v>67.3</v>
      </c>
    </row>
    <row r="667" spans="3:3" x14ac:dyDescent="0.2">
      <c r="C667" s="55">
        <v>67.400000000000006</v>
      </c>
    </row>
    <row r="668" spans="3:3" x14ac:dyDescent="0.2">
      <c r="C668" s="55">
        <v>67.5</v>
      </c>
    </row>
    <row r="669" spans="3:3" x14ac:dyDescent="0.2">
      <c r="C669" s="55">
        <v>67.599999999999994</v>
      </c>
    </row>
    <row r="670" spans="3:3" x14ac:dyDescent="0.2">
      <c r="C670" s="55">
        <v>67.7</v>
      </c>
    </row>
    <row r="671" spans="3:3" x14ac:dyDescent="0.2">
      <c r="C671" s="55">
        <v>67.8</v>
      </c>
    </row>
    <row r="672" spans="3:3" x14ac:dyDescent="0.2">
      <c r="C672" s="55">
        <v>67.900000000000006</v>
      </c>
    </row>
    <row r="673" spans="3:3" x14ac:dyDescent="0.2">
      <c r="C673" s="55">
        <v>68</v>
      </c>
    </row>
    <row r="674" spans="3:3" x14ac:dyDescent="0.2">
      <c r="C674" s="55">
        <v>68.099999999999994</v>
      </c>
    </row>
    <row r="675" spans="3:3" x14ac:dyDescent="0.2">
      <c r="C675" s="55">
        <v>68.2</v>
      </c>
    </row>
    <row r="676" spans="3:3" x14ac:dyDescent="0.2">
      <c r="C676" s="55">
        <v>68.3</v>
      </c>
    </row>
    <row r="677" spans="3:3" x14ac:dyDescent="0.2">
      <c r="C677" s="55">
        <v>68.400000000000006</v>
      </c>
    </row>
    <row r="678" spans="3:3" x14ac:dyDescent="0.2">
      <c r="C678" s="55">
        <v>68.5</v>
      </c>
    </row>
    <row r="679" spans="3:3" x14ac:dyDescent="0.2">
      <c r="C679" s="55">
        <v>68.599999999999994</v>
      </c>
    </row>
    <row r="680" spans="3:3" x14ac:dyDescent="0.2">
      <c r="C680" s="55">
        <v>68.7</v>
      </c>
    </row>
    <row r="681" spans="3:3" x14ac:dyDescent="0.2">
      <c r="C681" s="55">
        <v>68.8</v>
      </c>
    </row>
    <row r="682" spans="3:3" x14ac:dyDescent="0.2">
      <c r="C682" s="55">
        <v>68.900000000000006</v>
      </c>
    </row>
    <row r="683" spans="3:3" x14ac:dyDescent="0.2">
      <c r="C683" s="55">
        <v>69</v>
      </c>
    </row>
    <row r="684" spans="3:3" x14ac:dyDescent="0.2">
      <c r="C684" s="55">
        <v>69.099999999999994</v>
      </c>
    </row>
    <row r="685" spans="3:3" x14ac:dyDescent="0.2">
      <c r="C685" s="55">
        <v>69.2</v>
      </c>
    </row>
    <row r="686" spans="3:3" x14ac:dyDescent="0.2">
      <c r="C686" s="55">
        <v>69.3</v>
      </c>
    </row>
    <row r="687" spans="3:3" x14ac:dyDescent="0.2">
      <c r="C687" s="55">
        <v>69.400000000000006</v>
      </c>
    </row>
    <row r="688" spans="3:3" x14ac:dyDescent="0.2">
      <c r="C688" s="55">
        <v>69.5</v>
      </c>
    </row>
    <row r="689" spans="3:3" x14ac:dyDescent="0.2">
      <c r="C689" s="55">
        <v>69.599999999999994</v>
      </c>
    </row>
    <row r="690" spans="3:3" x14ac:dyDescent="0.2">
      <c r="C690" s="55">
        <v>69.7</v>
      </c>
    </row>
    <row r="691" spans="3:3" x14ac:dyDescent="0.2">
      <c r="C691" s="55">
        <v>69.8</v>
      </c>
    </row>
    <row r="692" spans="3:3" x14ac:dyDescent="0.2">
      <c r="C692" s="55">
        <v>69.900000000000006</v>
      </c>
    </row>
    <row r="693" spans="3:3" x14ac:dyDescent="0.2">
      <c r="C693" s="55">
        <v>70</v>
      </c>
    </row>
    <row r="694" spans="3:3" x14ac:dyDescent="0.2">
      <c r="C694" s="55">
        <v>70.099999999999994</v>
      </c>
    </row>
    <row r="695" spans="3:3" x14ac:dyDescent="0.2">
      <c r="C695" s="55">
        <v>70.2</v>
      </c>
    </row>
    <row r="696" spans="3:3" x14ac:dyDescent="0.2">
      <c r="C696" s="55">
        <v>70.3</v>
      </c>
    </row>
    <row r="697" spans="3:3" x14ac:dyDescent="0.2">
      <c r="C697" s="55">
        <v>70.400000000000006</v>
      </c>
    </row>
    <row r="698" spans="3:3" x14ac:dyDescent="0.2">
      <c r="C698" s="55">
        <v>70.5</v>
      </c>
    </row>
    <row r="699" spans="3:3" x14ac:dyDescent="0.2">
      <c r="C699" s="55">
        <v>70.599999999999994</v>
      </c>
    </row>
    <row r="700" spans="3:3" x14ac:dyDescent="0.2">
      <c r="C700" s="55">
        <v>70.7</v>
      </c>
    </row>
    <row r="701" spans="3:3" x14ac:dyDescent="0.2">
      <c r="C701" s="55">
        <v>70.8</v>
      </c>
    </row>
    <row r="702" spans="3:3" x14ac:dyDescent="0.2">
      <c r="C702" s="55">
        <v>70.900000000000006</v>
      </c>
    </row>
    <row r="703" spans="3:3" x14ac:dyDescent="0.2">
      <c r="C703" s="55">
        <v>71</v>
      </c>
    </row>
    <row r="704" spans="3:3" x14ac:dyDescent="0.2">
      <c r="C704" s="55">
        <v>71.099999999999994</v>
      </c>
    </row>
    <row r="705" spans="3:3" x14ac:dyDescent="0.2">
      <c r="C705" s="55">
        <v>71.2</v>
      </c>
    </row>
    <row r="706" spans="3:3" x14ac:dyDescent="0.2">
      <c r="C706" s="55">
        <v>71.3</v>
      </c>
    </row>
    <row r="707" spans="3:3" x14ac:dyDescent="0.2">
      <c r="C707" s="55">
        <v>71.400000000000006</v>
      </c>
    </row>
    <row r="708" spans="3:3" x14ac:dyDescent="0.2">
      <c r="C708" s="55">
        <v>71.5</v>
      </c>
    </row>
    <row r="709" spans="3:3" x14ac:dyDescent="0.2">
      <c r="C709" s="55">
        <v>71.599999999999994</v>
      </c>
    </row>
    <row r="710" spans="3:3" x14ac:dyDescent="0.2">
      <c r="C710" s="55">
        <v>71.7</v>
      </c>
    </row>
    <row r="711" spans="3:3" x14ac:dyDescent="0.2">
      <c r="C711" s="55">
        <v>71.8</v>
      </c>
    </row>
    <row r="712" spans="3:3" x14ac:dyDescent="0.2">
      <c r="C712" s="55">
        <v>71.900000000000006</v>
      </c>
    </row>
    <row r="713" spans="3:3" x14ac:dyDescent="0.2">
      <c r="C713" s="55">
        <v>72</v>
      </c>
    </row>
    <row r="714" spans="3:3" x14ac:dyDescent="0.2">
      <c r="C714" s="55">
        <v>72.099999999999994</v>
      </c>
    </row>
    <row r="715" spans="3:3" x14ac:dyDescent="0.2">
      <c r="C715" s="55">
        <v>72.2</v>
      </c>
    </row>
    <row r="716" spans="3:3" x14ac:dyDescent="0.2">
      <c r="C716" s="55">
        <v>72.3</v>
      </c>
    </row>
    <row r="717" spans="3:3" x14ac:dyDescent="0.2">
      <c r="C717" s="55">
        <v>72.400000000000006</v>
      </c>
    </row>
    <row r="718" spans="3:3" x14ac:dyDescent="0.2">
      <c r="C718" s="55">
        <v>72.5</v>
      </c>
    </row>
    <row r="719" spans="3:3" x14ac:dyDescent="0.2">
      <c r="C719" s="55">
        <v>72.599999999999994</v>
      </c>
    </row>
    <row r="720" spans="3:3" x14ac:dyDescent="0.2">
      <c r="C720" s="55">
        <v>72.7</v>
      </c>
    </row>
    <row r="721" spans="3:3" x14ac:dyDescent="0.2">
      <c r="C721" s="55">
        <v>72.8</v>
      </c>
    </row>
    <row r="722" spans="3:3" x14ac:dyDescent="0.2">
      <c r="C722" s="55">
        <v>72.900000000000006</v>
      </c>
    </row>
    <row r="723" spans="3:3" x14ac:dyDescent="0.2">
      <c r="C723" s="55">
        <v>73</v>
      </c>
    </row>
    <row r="724" spans="3:3" x14ac:dyDescent="0.2">
      <c r="C724" s="55">
        <v>73.099999999999994</v>
      </c>
    </row>
    <row r="725" spans="3:3" x14ac:dyDescent="0.2">
      <c r="C725" s="55">
        <v>73.2</v>
      </c>
    </row>
    <row r="726" spans="3:3" x14ac:dyDescent="0.2">
      <c r="C726" s="55">
        <v>73.3</v>
      </c>
    </row>
    <row r="727" spans="3:3" x14ac:dyDescent="0.2">
      <c r="C727" s="55">
        <v>73.400000000000006</v>
      </c>
    </row>
    <row r="728" spans="3:3" x14ac:dyDescent="0.2">
      <c r="C728" s="55">
        <v>73.5</v>
      </c>
    </row>
    <row r="729" spans="3:3" x14ac:dyDescent="0.2">
      <c r="C729" s="55">
        <v>73.599999999999994</v>
      </c>
    </row>
    <row r="730" spans="3:3" x14ac:dyDescent="0.2">
      <c r="C730" s="55">
        <v>73.7</v>
      </c>
    </row>
    <row r="731" spans="3:3" x14ac:dyDescent="0.2">
      <c r="C731" s="55">
        <v>73.8</v>
      </c>
    </row>
    <row r="732" spans="3:3" x14ac:dyDescent="0.2">
      <c r="C732" s="55">
        <v>73.900000000000006</v>
      </c>
    </row>
    <row r="733" spans="3:3" x14ac:dyDescent="0.2">
      <c r="C733" s="55">
        <v>74</v>
      </c>
    </row>
    <row r="734" spans="3:3" x14ac:dyDescent="0.2">
      <c r="C734" s="55">
        <v>74.099999999999994</v>
      </c>
    </row>
    <row r="735" spans="3:3" x14ac:dyDescent="0.2">
      <c r="C735" s="55">
        <v>74.2</v>
      </c>
    </row>
    <row r="736" spans="3:3" x14ac:dyDescent="0.2">
      <c r="C736" s="55">
        <v>74.3</v>
      </c>
    </row>
    <row r="737" spans="3:3" x14ac:dyDescent="0.2">
      <c r="C737" s="55">
        <v>74.400000000000006</v>
      </c>
    </row>
    <row r="738" spans="3:3" x14ac:dyDescent="0.2">
      <c r="C738" s="55">
        <v>74.5</v>
      </c>
    </row>
    <row r="739" spans="3:3" x14ac:dyDescent="0.2">
      <c r="C739" s="55">
        <v>74.599999999999994</v>
      </c>
    </row>
    <row r="740" spans="3:3" x14ac:dyDescent="0.2">
      <c r="C740" s="55">
        <v>74.7</v>
      </c>
    </row>
    <row r="741" spans="3:3" x14ac:dyDescent="0.2">
      <c r="C741" s="55">
        <v>74.8</v>
      </c>
    </row>
    <row r="742" spans="3:3" x14ac:dyDescent="0.2">
      <c r="C742" s="55">
        <v>74.900000000000006</v>
      </c>
    </row>
    <row r="743" spans="3:3" x14ac:dyDescent="0.2">
      <c r="C743" s="55">
        <v>75</v>
      </c>
    </row>
    <row r="744" spans="3:3" x14ac:dyDescent="0.2">
      <c r="C744" s="55">
        <v>75.099999999999994</v>
      </c>
    </row>
    <row r="745" spans="3:3" x14ac:dyDescent="0.2">
      <c r="C745" s="55">
        <v>75.2</v>
      </c>
    </row>
    <row r="746" spans="3:3" x14ac:dyDescent="0.2">
      <c r="C746" s="55">
        <v>75.3</v>
      </c>
    </row>
    <row r="747" spans="3:3" x14ac:dyDescent="0.2">
      <c r="C747" s="55">
        <v>75.400000000000006</v>
      </c>
    </row>
    <row r="748" spans="3:3" x14ac:dyDescent="0.2">
      <c r="C748" s="55">
        <v>75.5</v>
      </c>
    </row>
    <row r="749" spans="3:3" x14ac:dyDescent="0.2">
      <c r="C749" s="55">
        <v>75.599999999999994</v>
      </c>
    </row>
    <row r="750" spans="3:3" x14ac:dyDescent="0.2">
      <c r="C750" s="55">
        <v>75.7</v>
      </c>
    </row>
    <row r="751" spans="3:3" x14ac:dyDescent="0.2">
      <c r="C751" s="55">
        <v>75.8</v>
      </c>
    </row>
    <row r="752" spans="3:3" x14ac:dyDescent="0.2">
      <c r="C752" s="55">
        <v>75.900000000000006</v>
      </c>
    </row>
    <row r="753" spans="3:3" x14ac:dyDescent="0.2">
      <c r="C753" s="55">
        <v>76</v>
      </c>
    </row>
    <row r="754" spans="3:3" x14ac:dyDescent="0.2">
      <c r="C754" s="55">
        <v>76.099999999999994</v>
      </c>
    </row>
    <row r="755" spans="3:3" x14ac:dyDescent="0.2">
      <c r="C755" s="55">
        <v>76.2</v>
      </c>
    </row>
    <row r="756" spans="3:3" x14ac:dyDescent="0.2">
      <c r="C756" s="55">
        <v>76.3</v>
      </c>
    </row>
    <row r="757" spans="3:3" x14ac:dyDescent="0.2">
      <c r="C757" s="55">
        <v>76.400000000000006</v>
      </c>
    </row>
    <row r="758" spans="3:3" x14ac:dyDescent="0.2">
      <c r="C758" s="55">
        <v>76.5</v>
      </c>
    </row>
    <row r="759" spans="3:3" x14ac:dyDescent="0.2">
      <c r="C759" s="55">
        <v>76.599999999999994</v>
      </c>
    </row>
    <row r="760" spans="3:3" x14ac:dyDescent="0.2">
      <c r="C760" s="55">
        <v>76.7</v>
      </c>
    </row>
    <row r="761" spans="3:3" x14ac:dyDescent="0.2">
      <c r="C761" s="55">
        <v>76.8</v>
      </c>
    </row>
    <row r="762" spans="3:3" x14ac:dyDescent="0.2">
      <c r="C762" s="55">
        <v>76.900000000000006</v>
      </c>
    </row>
    <row r="763" spans="3:3" x14ac:dyDescent="0.2">
      <c r="C763" s="55">
        <v>77</v>
      </c>
    </row>
    <row r="764" spans="3:3" x14ac:dyDescent="0.2">
      <c r="C764" s="55">
        <v>77.099999999999994</v>
      </c>
    </row>
    <row r="765" spans="3:3" x14ac:dyDescent="0.2">
      <c r="C765" s="55">
        <v>77.2</v>
      </c>
    </row>
    <row r="766" spans="3:3" x14ac:dyDescent="0.2">
      <c r="C766" s="55">
        <v>77.3</v>
      </c>
    </row>
    <row r="767" spans="3:3" x14ac:dyDescent="0.2">
      <c r="C767" s="55">
        <v>77.400000000000006</v>
      </c>
    </row>
    <row r="768" spans="3:3" x14ac:dyDescent="0.2">
      <c r="C768" s="55">
        <v>77.5</v>
      </c>
    </row>
    <row r="769" spans="3:3" x14ac:dyDescent="0.2">
      <c r="C769" s="55">
        <v>77.599999999999994</v>
      </c>
    </row>
    <row r="770" spans="3:3" x14ac:dyDescent="0.2">
      <c r="C770" s="55">
        <v>77.7</v>
      </c>
    </row>
    <row r="771" spans="3:3" x14ac:dyDescent="0.2">
      <c r="C771" s="55">
        <v>77.8</v>
      </c>
    </row>
    <row r="772" spans="3:3" x14ac:dyDescent="0.2">
      <c r="C772" s="55">
        <v>77.900000000000006</v>
      </c>
    </row>
    <row r="773" spans="3:3" x14ac:dyDescent="0.2">
      <c r="C773" s="55">
        <v>78</v>
      </c>
    </row>
    <row r="774" spans="3:3" x14ac:dyDescent="0.2">
      <c r="C774" s="55">
        <v>78.099999999999994</v>
      </c>
    </row>
    <row r="775" spans="3:3" x14ac:dyDescent="0.2">
      <c r="C775" s="55">
        <v>78.2</v>
      </c>
    </row>
    <row r="776" spans="3:3" x14ac:dyDescent="0.2">
      <c r="C776" s="55">
        <v>78.3</v>
      </c>
    </row>
    <row r="777" spans="3:3" x14ac:dyDescent="0.2">
      <c r="C777" s="55">
        <v>78.400000000000006</v>
      </c>
    </row>
    <row r="778" spans="3:3" x14ac:dyDescent="0.2">
      <c r="C778" s="55">
        <v>78.5</v>
      </c>
    </row>
    <row r="779" spans="3:3" x14ac:dyDescent="0.2">
      <c r="C779" s="55">
        <v>78.599999999999994</v>
      </c>
    </row>
    <row r="780" spans="3:3" x14ac:dyDescent="0.2">
      <c r="C780" s="55">
        <v>78.7</v>
      </c>
    </row>
    <row r="781" spans="3:3" x14ac:dyDescent="0.2">
      <c r="C781" s="55">
        <v>78.8</v>
      </c>
    </row>
    <row r="782" spans="3:3" x14ac:dyDescent="0.2">
      <c r="C782" s="55">
        <v>78.900000000000006</v>
      </c>
    </row>
    <row r="783" spans="3:3" x14ac:dyDescent="0.2">
      <c r="C783" s="55">
        <v>79</v>
      </c>
    </row>
    <row r="784" spans="3:3" x14ac:dyDescent="0.2">
      <c r="C784" s="55">
        <v>79.099999999999994</v>
      </c>
    </row>
    <row r="785" spans="3:3" x14ac:dyDescent="0.2">
      <c r="C785" s="55">
        <v>79.2</v>
      </c>
    </row>
    <row r="786" spans="3:3" x14ac:dyDescent="0.2">
      <c r="C786" s="55">
        <v>79.3</v>
      </c>
    </row>
    <row r="787" spans="3:3" x14ac:dyDescent="0.2">
      <c r="C787" s="55">
        <v>79.400000000000006</v>
      </c>
    </row>
    <row r="788" spans="3:3" x14ac:dyDescent="0.2">
      <c r="C788" s="55">
        <v>79.5</v>
      </c>
    </row>
    <row r="789" spans="3:3" x14ac:dyDescent="0.2">
      <c r="C789" s="55">
        <v>79.599999999999994</v>
      </c>
    </row>
    <row r="790" spans="3:3" x14ac:dyDescent="0.2">
      <c r="C790" s="55">
        <v>79.7</v>
      </c>
    </row>
    <row r="791" spans="3:3" x14ac:dyDescent="0.2">
      <c r="C791" s="55">
        <v>79.8</v>
      </c>
    </row>
    <row r="792" spans="3:3" x14ac:dyDescent="0.2">
      <c r="C792" s="55">
        <v>79.900000000000006</v>
      </c>
    </row>
    <row r="793" spans="3:3" x14ac:dyDescent="0.2">
      <c r="C793" s="55">
        <v>80</v>
      </c>
    </row>
  </sheetData>
  <sheetProtection formatColumns="0"/>
  <phoneticPr fontId="6" type="noConversion"/>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8016E-F7B1-49CA-8DAC-9BAD4275A735}">
  <dimension ref="A1:C74"/>
  <sheetViews>
    <sheetView topLeftCell="A29" workbookViewId="0">
      <selection activeCell="I32" sqref="I32"/>
    </sheetView>
  </sheetViews>
  <sheetFormatPr defaultColWidth="8.7109375" defaultRowHeight="12.75" x14ac:dyDescent="0.2"/>
  <cols>
    <col min="1" max="1" width="70.7109375" style="32" customWidth="1"/>
    <col min="2" max="2" width="5.7109375" style="32" customWidth="1"/>
    <col min="3" max="3" width="120.7109375" style="32" customWidth="1"/>
    <col min="4" max="16384" width="8.7109375" style="32"/>
  </cols>
  <sheetData>
    <row r="1" spans="1:3" ht="15.75" x14ac:dyDescent="0.25">
      <c r="A1" s="39" t="s">
        <v>119</v>
      </c>
      <c r="B1" s="41"/>
      <c r="C1" s="41"/>
    </row>
    <row r="2" spans="1:3" ht="4.9000000000000004" customHeight="1" x14ac:dyDescent="0.2">
      <c r="A2" s="41"/>
      <c r="B2" s="41"/>
      <c r="C2" s="41"/>
    </row>
    <row r="3" spans="1:3" x14ac:dyDescent="0.2">
      <c r="A3" s="4" t="s">
        <v>120</v>
      </c>
      <c r="B3" s="41"/>
      <c r="C3" s="41" t="s">
        <v>121</v>
      </c>
    </row>
    <row r="4" spans="1:3" x14ac:dyDescent="0.2">
      <c r="A4" s="41" t="s">
        <v>122</v>
      </c>
      <c r="B4" s="41"/>
      <c r="C4" s="41" t="s">
        <v>123</v>
      </c>
    </row>
    <row r="5" spans="1:3" x14ac:dyDescent="0.2">
      <c r="A5" s="40" t="s">
        <v>124</v>
      </c>
      <c r="B5" s="41"/>
      <c r="C5" s="41" t="s">
        <v>125</v>
      </c>
    </row>
    <row r="7" spans="1:3" ht="15.75" x14ac:dyDescent="0.25">
      <c r="A7" s="39" t="s">
        <v>126</v>
      </c>
      <c r="B7" s="41"/>
      <c r="C7" s="41"/>
    </row>
    <row r="8" spans="1:3" ht="4.9000000000000004" customHeight="1" x14ac:dyDescent="0.2">
      <c r="A8" s="41"/>
      <c r="B8" s="41"/>
      <c r="C8" s="41"/>
    </row>
    <row r="9" spans="1:3" s="37" customFormat="1" ht="18" customHeight="1" x14ac:dyDescent="0.25">
      <c r="A9" s="35" t="s">
        <v>127</v>
      </c>
      <c r="B9" s="63"/>
      <c r="C9" s="64" t="s">
        <v>128</v>
      </c>
    </row>
    <row r="10" spans="1:3" s="37" customFormat="1" ht="18" customHeight="1" x14ac:dyDescent="0.25">
      <c r="A10" s="35" t="s">
        <v>129</v>
      </c>
      <c r="B10" s="63"/>
      <c r="C10" s="64" t="s">
        <v>130</v>
      </c>
    </row>
    <row r="11" spans="1:3" s="37" customFormat="1" ht="18" customHeight="1" x14ac:dyDescent="0.25">
      <c r="A11" s="35" t="s">
        <v>131</v>
      </c>
      <c r="B11" s="63"/>
      <c r="C11" s="64" t="s">
        <v>132</v>
      </c>
    </row>
    <row r="12" spans="1:3" s="37" customFormat="1" ht="18" customHeight="1" x14ac:dyDescent="0.25">
      <c r="A12" s="35" t="s">
        <v>46</v>
      </c>
      <c r="B12" s="63"/>
      <c r="C12" s="64" t="s">
        <v>133</v>
      </c>
    </row>
    <row r="13" spans="1:3" s="37" customFormat="1" ht="18" customHeight="1" x14ac:dyDescent="0.25">
      <c r="A13" s="35" t="s">
        <v>47</v>
      </c>
      <c r="B13" s="63"/>
      <c r="C13" s="64" t="s">
        <v>134</v>
      </c>
    </row>
    <row r="14" spans="1:3" s="37" customFormat="1" ht="18" customHeight="1" x14ac:dyDescent="0.25">
      <c r="A14" s="36" t="s">
        <v>48</v>
      </c>
      <c r="B14" s="63"/>
      <c r="C14" s="64" t="s">
        <v>135</v>
      </c>
    </row>
    <row r="16" spans="1:3" ht="15.75" x14ac:dyDescent="0.25">
      <c r="A16" s="39" t="s">
        <v>136</v>
      </c>
      <c r="B16" s="41"/>
      <c r="C16" s="41"/>
    </row>
    <row r="17" spans="1:3" ht="4.9000000000000004" customHeight="1" x14ac:dyDescent="0.2">
      <c r="A17" s="41"/>
      <c r="B17" s="41"/>
      <c r="C17" s="41"/>
    </row>
    <row r="18" spans="1:3" ht="18" customHeight="1" x14ac:dyDescent="0.2">
      <c r="A18" s="13" t="s">
        <v>137</v>
      </c>
      <c r="B18" s="41"/>
      <c r="C18" s="64" t="s">
        <v>138</v>
      </c>
    </row>
    <row r="19" spans="1:3" ht="18" customHeight="1" x14ac:dyDescent="0.2">
      <c r="A19" s="13" t="s">
        <v>139</v>
      </c>
      <c r="B19" s="41"/>
      <c r="C19" s="64" t="s">
        <v>140</v>
      </c>
    </row>
    <row r="20" spans="1:3" ht="18" customHeight="1" x14ac:dyDescent="0.2">
      <c r="A20" s="13" t="s">
        <v>141</v>
      </c>
      <c r="B20" s="41"/>
      <c r="C20" s="64" t="s">
        <v>142</v>
      </c>
    </row>
    <row r="21" spans="1:3" ht="18" customHeight="1" x14ac:dyDescent="0.2">
      <c r="A21" s="13" t="s">
        <v>143</v>
      </c>
      <c r="B21" s="41"/>
      <c r="C21" s="64" t="s">
        <v>144</v>
      </c>
    </row>
    <row r="22" spans="1:3" ht="18" customHeight="1" x14ac:dyDescent="0.2">
      <c r="A22" s="13" t="s">
        <v>145</v>
      </c>
      <c r="B22" s="41"/>
      <c r="C22" s="64" t="s">
        <v>146</v>
      </c>
    </row>
    <row r="23" spans="1:3" ht="18" customHeight="1" x14ac:dyDescent="0.2">
      <c r="A23" s="13" t="s">
        <v>147</v>
      </c>
      <c r="B23" s="41"/>
      <c r="C23" s="64" t="s">
        <v>148</v>
      </c>
    </row>
    <row r="24" spans="1:3" ht="18" customHeight="1" x14ac:dyDescent="0.2">
      <c r="A24" s="13" t="s">
        <v>149</v>
      </c>
      <c r="B24" s="41"/>
      <c r="C24" s="64" t="s">
        <v>150</v>
      </c>
    </row>
    <row r="25" spans="1:3" ht="18" customHeight="1" x14ac:dyDescent="0.2">
      <c r="A25" s="13" t="s">
        <v>151</v>
      </c>
      <c r="B25" s="41"/>
      <c r="C25" s="64" t="s">
        <v>152</v>
      </c>
    </row>
    <row r="26" spans="1:3" ht="18" customHeight="1" x14ac:dyDescent="0.2">
      <c r="A26" s="13" t="s">
        <v>153</v>
      </c>
      <c r="B26" s="41"/>
      <c r="C26" s="64" t="s">
        <v>154</v>
      </c>
    </row>
    <row r="27" spans="1:3" ht="18" customHeight="1" x14ac:dyDescent="0.2">
      <c r="A27" s="13" t="s">
        <v>155</v>
      </c>
      <c r="B27" s="41"/>
      <c r="C27" s="64" t="s">
        <v>156</v>
      </c>
    </row>
    <row r="28" spans="1:3" ht="34.5" customHeight="1" x14ac:dyDescent="0.2">
      <c r="A28" s="13" t="s">
        <v>157</v>
      </c>
      <c r="B28" s="41"/>
      <c r="C28" s="65" t="s">
        <v>158</v>
      </c>
    </row>
    <row r="29" spans="1:3" ht="49.9" customHeight="1" x14ac:dyDescent="0.2">
      <c r="A29" s="38" t="s">
        <v>159</v>
      </c>
      <c r="B29" s="41"/>
      <c r="C29" s="65" t="s">
        <v>160</v>
      </c>
    </row>
    <row r="31" spans="1:3" ht="15.75" x14ac:dyDescent="0.25">
      <c r="A31" s="39" t="s">
        <v>161</v>
      </c>
      <c r="B31" s="41"/>
      <c r="C31" s="41"/>
    </row>
    <row r="32" spans="1:3" ht="4.9000000000000004" customHeight="1" x14ac:dyDescent="0.2">
      <c r="A32" s="41"/>
      <c r="B32" s="41"/>
      <c r="C32" s="41"/>
    </row>
    <row r="33" spans="1:3" x14ac:dyDescent="0.2">
      <c r="A33" s="11" t="s">
        <v>162</v>
      </c>
      <c r="B33" s="41"/>
      <c r="C33" s="50" t="s">
        <v>163</v>
      </c>
    </row>
    <row r="53" spans="1:3" ht="15.75" x14ac:dyDescent="0.25">
      <c r="A53" s="39" t="s">
        <v>164</v>
      </c>
      <c r="B53" s="41"/>
      <c r="C53" s="41"/>
    </row>
    <row r="54" spans="1:3" ht="4.9000000000000004" customHeight="1" x14ac:dyDescent="0.2">
      <c r="A54" s="41"/>
      <c r="B54" s="41"/>
      <c r="C54" s="41"/>
    </row>
    <row r="55" spans="1:3" x14ac:dyDescent="0.2">
      <c r="A55" s="11" t="s">
        <v>162</v>
      </c>
      <c r="B55" s="41"/>
      <c r="C55" s="50" t="s">
        <v>163</v>
      </c>
    </row>
    <row r="65" s="32" customFormat="1" x14ac:dyDescent="0.2"/>
    <row r="66" s="32" customFormat="1" x14ac:dyDescent="0.2"/>
    <row r="67" s="32" customFormat="1" x14ac:dyDescent="0.2"/>
    <row r="68" s="32" customFormat="1" x14ac:dyDescent="0.2"/>
    <row r="69" s="32" customFormat="1" x14ac:dyDescent="0.2"/>
    <row r="70" s="32" customFormat="1" x14ac:dyDescent="0.2"/>
    <row r="71" s="32" customFormat="1" x14ac:dyDescent="0.2"/>
    <row r="72" s="32" customFormat="1" x14ac:dyDescent="0.2"/>
    <row r="73" s="32" customFormat="1" x14ac:dyDescent="0.2"/>
    <row r="74" s="32" customFormat="1" x14ac:dyDescent="0.2"/>
  </sheetData>
  <pageMargins left="0.7" right="0.7" top="0.75" bottom="0.75" header="0.3" footer="0.3"/>
  <pageSetup paperSize="9" orientation="portrait" horizontalDpi="4294967293"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12FD4-CE69-466D-B263-453979865947}">
  <sheetPr codeName="Blad6">
    <pageSetUpPr fitToPage="1"/>
  </sheetPr>
  <dimension ref="A1:Z71"/>
  <sheetViews>
    <sheetView showGridLines="0" showRowColHeaders="0" showZeros="0" tabSelected="1" zoomScaleNormal="100" workbookViewId="0">
      <selection activeCell="I13" sqref="I13"/>
    </sheetView>
  </sheetViews>
  <sheetFormatPr defaultColWidth="9.140625" defaultRowHeight="15" x14ac:dyDescent="0.25"/>
  <cols>
    <col min="1" max="1" width="3" customWidth="1"/>
    <col min="2" max="2" width="4" customWidth="1"/>
    <col min="3" max="3" width="87.85546875" customWidth="1"/>
    <col min="4" max="4" width="23.5703125" customWidth="1"/>
    <col min="5" max="5" width="3.42578125" customWidth="1"/>
    <col min="6" max="6" width="7.7109375" customWidth="1"/>
  </cols>
  <sheetData>
    <row r="1" spans="1:26" x14ac:dyDescent="0.25">
      <c r="A1" s="41"/>
      <c r="B1" s="41"/>
      <c r="C1" s="41"/>
      <c r="D1" s="41"/>
      <c r="E1" s="41"/>
      <c r="F1" s="41"/>
      <c r="G1" s="41"/>
      <c r="H1" s="41"/>
      <c r="I1" s="41"/>
      <c r="J1" s="41"/>
      <c r="K1" s="41"/>
      <c r="L1" s="41"/>
      <c r="M1" s="41"/>
      <c r="N1" s="41"/>
      <c r="O1" s="41"/>
      <c r="P1" s="41"/>
      <c r="Q1" s="41"/>
      <c r="R1" s="41"/>
      <c r="S1" s="41"/>
      <c r="T1" s="41"/>
      <c r="U1" s="41"/>
      <c r="V1" s="41"/>
      <c r="W1" s="41"/>
      <c r="X1" s="41"/>
      <c r="Y1" s="41"/>
      <c r="Z1" s="41"/>
    </row>
    <row r="2" spans="1:26" x14ac:dyDescent="0.25">
      <c r="A2" s="41"/>
      <c r="B2" s="41"/>
      <c r="C2" s="41"/>
      <c r="D2" s="41"/>
      <c r="E2" s="41"/>
      <c r="F2" s="41"/>
      <c r="G2" s="41"/>
      <c r="H2" s="41"/>
      <c r="I2" s="41"/>
      <c r="J2" s="41"/>
      <c r="K2" s="41"/>
      <c r="L2" s="41"/>
      <c r="M2" s="41"/>
      <c r="N2" s="41"/>
      <c r="O2" s="41"/>
      <c r="P2" s="41"/>
      <c r="Q2" s="41"/>
      <c r="R2" s="41"/>
      <c r="S2" s="41"/>
      <c r="T2" s="41"/>
      <c r="U2" s="41"/>
      <c r="V2" s="41"/>
      <c r="W2" s="41"/>
      <c r="X2" s="41"/>
      <c r="Y2" s="41"/>
      <c r="Z2" s="41"/>
    </row>
    <row r="3" spans="1:26" ht="15.75" x14ac:dyDescent="0.25">
      <c r="A3" s="41"/>
      <c r="B3" s="66"/>
      <c r="C3" s="29" t="s">
        <v>165</v>
      </c>
      <c r="D3" s="30" t="s">
        <v>166</v>
      </c>
      <c r="E3" s="14"/>
      <c r="F3" s="41"/>
      <c r="G3" s="41"/>
      <c r="H3" s="41"/>
      <c r="I3" s="41"/>
      <c r="J3" s="41"/>
      <c r="K3" s="41"/>
      <c r="L3" s="41"/>
      <c r="M3" s="41"/>
      <c r="N3" s="41"/>
      <c r="O3" s="41"/>
      <c r="P3" s="41"/>
      <c r="Q3" s="41"/>
      <c r="R3" s="41"/>
      <c r="S3" s="41"/>
      <c r="T3" s="41"/>
      <c r="U3" s="41"/>
      <c r="V3" s="41"/>
      <c r="W3" s="41"/>
      <c r="X3" s="41"/>
      <c r="Y3" s="41"/>
      <c r="Z3" s="41"/>
    </row>
    <row r="4" spans="1:26" ht="14.65" customHeight="1" x14ac:dyDescent="0.25">
      <c r="A4" s="41"/>
      <c r="B4" s="66">
        <v>1</v>
      </c>
      <c r="C4" s="15" t="s">
        <v>167</v>
      </c>
      <c r="D4" s="16"/>
      <c r="E4" s="14"/>
      <c r="F4" s="41" t="s">
        <v>168</v>
      </c>
      <c r="G4" s="41"/>
      <c r="H4" s="41"/>
      <c r="I4" s="41"/>
      <c r="J4" s="41"/>
      <c r="K4" s="41"/>
      <c r="L4" s="41"/>
      <c r="M4" s="41"/>
      <c r="N4" s="41"/>
      <c r="O4" s="41"/>
      <c r="P4" s="41"/>
      <c r="Q4" s="41"/>
      <c r="R4" s="41"/>
      <c r="S4" s="41"/>
      <c r="T4" s="41"/>
      <c r="U4" s="41"/>
      <c r="V4" s="41"/>
      <c r="W4" s="41"/>
      <c r="X4" s="41"/>
      <c r="Y4" s="41"/>
      <c r="Z4" s="41"/>
    </row>
    <row r="5" spans="1:26" ht="14.65" customHeight="1" x14ac:dyDescent="0.25">
      <c r="A5" s="41"/>
      <c r="B5" s="66">
        <v>2</v>
      </c>
      <c r="C5" s="15" t="s">
        <v>169</v>
      </c>
      <c r="D5" s="17"/>
      <c r="E5" s="14"/>
      <c r="F5" s="41" t="s">
        <v>170</v>
      </c>
      <c r="G5" s="41"/>
      <c r="H5" s="41"/>
      <c r="I5" s="41"/>
      <c r="J5" s="41"/>
      <c r="K5" s="41"/>
      <c r="L5" s="41"/>
      <c r="M5" s="41"/>
      <c r="N5" s="41"/>
      <c r="O5" s="41"/>
      <c r="P5" s="41"/>
      <c r="Q5" s="41"/>
      <c r="R5" s="41"/>
      <c r="S5" s="41"/>
      <c r="T5" s="41"/>
      <c r="U5" s="41"/>
      <c r="V5" s="41"/>
      <c r="W5" s="41"/>
      <c r="X5" s="41"/>
      <c r="Y5" s="41"/>
      <c r="Z5" s="41"/>
    </row>
    <row r="6" spans="1:26" ht="14.65" customHeight="1" x14ac:dyDescent="0.25">
      <c r="A6" s="41"/>
      <c r="B6" s="66">
        <v>3</v>
      </c>
      <c r="C6" s="15" t="s">
        <v>171</v>
      </c>
      <c r="D6" s="18"/>
      <c r="E6" s="14"/>
      <c r="F6" s="41" t="s">
        <v>172</v>
      </c>
      <c r="G6" s="41"/>
      <c r="H6" s="41"/>
      <c r="I6" s="41"/>
      <c r="J6" s="41"/>
      <c r="K6" s="41"/>
      <c r="L6" s="41"/>
      <c r="M6" s="41"/>
      <c r="N6" s="41"/>
      <c r="O6" s="41"/>
      <c r="P6" s="41"/>
      <c r="Q6" s="41"/>
      <c r="R6" s="41"/>
      <c r="S6" s="41"/>
      <c r="T6" s="41"/>
      <c r="U6" s="41"/>
      <c r="V6" s="41"/>
      <c r="W6" s="41"/>
      <c r="X6" s="41"/>
      <c r="Y6" s="41"/>
      <c r="Z6" s="41"/>
    </row>
    <row r="7" spans="1:26" ht="14.65" customHeight="1" x14ac:dyDescent="0.25">
      <c r="A7" s="41"/>
      <c r="B7" s="66">
        <v>5</v>
      </c>
      <c r="C7" s="15" t="s">
        <v>173</v>
      </c>
      <c r="D7" s="19">
        <f>D6*92.5%</f>
        <v>0</v>
      </c>
      <c r="E7" s="14"/>
      <c r="F7" s="41" t="s">
        <v>174</v>
      </c>
      <c r="G7" s="41"/>
      <c r="H7" s="41"/>
      <c r="I7" s="41"/>
      <c r="J7" s="41"/>
      <c r="K7" s="41"/>
      <c r="L7" s="41"/>
      <c r="M7" s="41"/>
      <c r="N7" s="41"/>
      <c r="O7" s="41"/>
      <c r="P7" s="41"/>
      <c r="Q7" s="41"/>
      <c r="R7" s="41"/>
      <c r="S7" s="41"/>
      <c r="T7" s="41"/>
      <c r="U7" s="41"/>
      <c r="V7" s="41"/>
      <c r="W7" s="41"/>
      <c r="X7" s="41"/>
      <c r="Y7" s="41"/>
      <c r="Z7" s="41"/>
    </row>
    <row r="8" spans="1:26" ht="14.65" customHeight="1" x14ac:dyDescent="0.25">
      <c r="A8" s="41"/>
      <c r="B8" s="66">
        <v>6</v>
      </c>
      <c r="C8" s="15" t="s">
        <v>175</v>
      </c>
      <c r="D8" s="18"/>
      <c r="E8" s="14"/>
      <c r="F8" s="41"/>
      <c r="G8" s="41"/>
      <c r="H8" s="41"/>
      <c r="I8" s="41"/>
      <c r="J8" s="41"/>
      <c r="K8" s="41"/>
      <c r="L8" s="41"/>
      <c r="M8" s="41"/>
      <c r="N8" s="41"/>
      <c r="O8" s="41"/>
      <c r="P8" s="41"/>
      <c r="Q8" s="41"/>
      <c r="R8" s="41"/>
      <c r="S8" s="41"/>
      <c r="T8" s="41"/>
      <c r="U8" s="41"/>
      <c r="V8" s="41"/>
      <c r="W8" s="41"/>
      <c r="X8" s="41"/>
      <c r="Y8" s="41"/>
      <c r="Z8" s="41"/>
    </row>
    <row r="9" spans="1:26" ht="14.65" customHeight="1" x14ac:dyDescent="0.25">
      <c r="A9" s="41"/>
      <c r="B9" s="66">
        <v>7</v>
      </c>
      <c r="C9" s="15" t="s">
        <v>176</v>
      </c>
      <c r="D9" s="18"/>
      <c r="E9" s="14"/>
      <c r="F9" s="67" t="s">
        <v>177</v>
      </c>
      <c r="G9" s="41"/>
      <c r="H9" s="41"/>
      <c r="I9" s="41"/>
      <c r="J9" s="41"/>
      <c r="K9" s="41"/>
      <c r="L9" s="41"/>
      <c r="M9" s="41"/>
      <c r="N9" s="41"/>
      <c r="O9" s="41"/>
      <c r="P9" s="41"/>
      <c r="Q9" s="41"/>
      <c r="R9" s="41"/>
      <c r="S9" s="41"/>
      <c r="T9" s="41"/>
      <c r="U9" s="41"/>
      <c r="V9" s="41"/>
      <c r="W9" s="41"/>
      <c r="X9" s="41"/>
      <c r="Y9" s="41"/>
      <c r="Z9" s="41"/>
    </row>
    <row r="10" spans="1:26" ht="14.65" customHeight="1" x14ac:dyDescent="0.25">
      <c r="A10" s="41"/>
      <c r="B10" s="66">
        <v>8</v>
      </c>
      <c r="C10" s="15" t="s">
        <v>178</v>
      </c>
      <c r="D10" s="20"/>
      <c r="E10" s="68" t="s">
        <v>179</v>
      </c>
      <c r="F10" s="8" t="s">
        <v>180</v>
      </c>
      <c r="G10" s="41"/>
      <c r="H10" s="41"/>
      <c r="I10" s="41"/>
      <c r="J10" s="41"/>
      <c r="K10" s="41"/>
      <c r="L10" s="41"/>
      <c r="M10" s="41"/>
      <c r="N10" s="41"/>
      <c r="O10" s="41"/>
      <c r="P10" s="41"/>
      <c r="Q10" s="41"/>
      <c r="R10" s="41"/>
      <c r="S10" s="41"/>
      <c r="T10" s="41"/>
      <c r="U10" s="41"/>
      <c r="V10" s="41"/>
      <c r="W10" s="41"/>
      <c r="X10" s="41"/>
      <c r="Y10" s="41"/>
      <c r="Z10" s="41"/>
    </row>
    <row r="11" spans="1:26" ht="14.65" customHeight="1" x14ac:dyDescent="0.25">
      <c r="A11" s="41"/>
      <c r="B11" s="66">
        <v>9</v>
      </c>
      <c r="C11" s="15" t="s">
        <v>181</v>
      </c>
      <c r="D11" s="21">
        <f>D10*D7</f>
        <v>0</v>
      </c>
      <c r="E11" s="14"/>
      <c r="F11" s="41"/>
      <c r="G11" s="41"/>
      <c r="H11" s="41"/>
      <c r="I11" s="41"/>
      <c r="J11" s="41"/>
      <c r="K11" s="41"/>
      <c r="L11" s="41"/>
      <c r="M11" s="41"/>
      <c r="N11" s="41"/>
      <c r="O11" s="41"/>
      <c r="P11" s="41"/>
      <c r="Q11" s="41"/>
      <c r="R11" s="41"/>
      <c r="S11" s="41"/>
      <c r="T11" s="41"/>
      <c r="U11" s="41"/>
      <c r="V11" s="41"/>
      <c r="W11" s="41"/>
      <c r="X11" s="41"/>
      <c r="Y11" s="41"/>
      <c r="Z11" s="41"/>
    </row>
    <row r="12" spans="1:26" ht="14.65" customHeight="1" x14ac:dyDescent="0.25">
      <c r="A12" s="41"/>
      <c r="B12" s="66">
        <v>10</v>
      </c>
      <c r="C12" s="15" t="s">
        <v>182</v>
      </c>
      <c r="D12" s="22">
        <f>IFERROR(D10/D9,0)</f>
        <v>0</v>
      </c>
      <c r="E12" s="14"/>
      <c r="F12" s="41"/>
      <c r="G12" s="41"/>
      <c r="H12" s="41"/>
      <c r="I12" s="41"/>
      <c r="J12" s="41"/>
      <c r="K12" s="41"/>
      <c r="L12" s="41"/>
      <c r="M12" s="41"/>
      <c r="N12" s="41"/>
      <c r="O12" s="41"/>
      <c r="P12" s="41"/>
      <c r="Q12" s="41"/>
      <c r="R12" s="41"/>
      <c r="S12" s="41"/>
      <c r="T12" s="41"/>
      <c r="U12" s="41"/>
      <c r="V12" s="41"/>
      <c r="W12" s="41"/>
      <c r="X12" s="41"/>
      <c r="Y12" s="41"/>
      <c r="Z12" s="41"/>
    </row>
    <row r="13" spans="1:26" ht="14.65" customHeight="1" x14ac:dyDescent="0.25">
      <c r="A13" s="41"/>
      <c r="B13" s="66">
        <v>11</v>
      </c>
      <c r="C13" s="15" t="s">
        <v>183</v>
      </c>
      <c r="D13" s="23">
        <f>IFERROR((D10/D9*D8),0)</f>
        <v>0</v>
      </c>
      <c r="E13" s="14"/>
      <c r="F13" s="41"/>
      <c r="G13" s="41"/>
      <c r="H13" s="41"/>
      <c r="I13" s="41"/>
      <c r="J13" s="41"/>
      <c r="K13" s="41"/>
      <c r="L13" s="41"/>
      <c r="M13" s="41"/>
      <c r="N13" s="41"/>
      <c r="O13" s="41"/>
      <c r="P13" s="41"/>
      <c r="Q13" s="41"/>
      <c r="R13" s="41"/>
      <c r="S13" s="41"/>
      <c r="T13" s="41"/>
      <c r="U13" s="41"/>
      <c r="V13" s="41"/>
      <c r="W13" s="41"/>
      <c r="X13" s="41"/>
      <c r="Y13" s="41"/>
      <c r="Z13" s="41"/>
    </row>
    <row r="14" spans="1:26" ht="14.65" customHeight="1" x14ac:dyDescent="0.25">
      <c r="A14" s="41"/>
      <c r="B14" s="66">
        <v>12</v>
      </c>
      <c r="C14" s="15" t="s">
        <v>184</v>
      </c>
      <c r="D14" s="18"/>
      <c r="E14" s="14"/>
      <c r="F14" s="41" t="s">
        <v>185</v>
      </c>
      <c r="G14" s="41"/>
      <c r="H14" s="41"/>
      <c r="I14" s="41"/>
      <c r="J14" s="41"/>
      <c r="K14" s="41"/>
      <c r="L14" s="41"/>
      <c r="M14" s="41"/>
      <c r="N14" s="41"/>
      <c r="O14" s="41"/>
      <c r="P14" s="41"/>
      <c r="Q14" s="41"/>
      <c r="R14" s="41"/>
      <c r="S14" s="41"/>
      <c r="T14" s="41"/>
      <c r="U14" s="41"/>
      <c r="V14" s="41"/>
      <c r="W14" s="41"/>
      <c r="X14" s="41"/>
      <c r="Y14" s="41"/>
      <c r="Z14" s="41"/>
    </row>
    <row r="15" spans="1:26" ht="14.65" customHeight="1" x14ac:dyDescent="0.25">
      <c r="A15" s="41"/>
      <c r="B15" s="66">
        <v>13</v>
      </c>
      <c r="C15" s="15" t="s">
        <v>186</v>
      </c>
      <c r="D15" s="21">
        <f>D14*(365/7)*36</f>
        <v>0</v>
      </c>
      <c r="E15" s="14"/>
      <c r="F15" s="41"/>
      <c r="G15" s="41"/>
      <c r="H15" s="41"/>
      <c r="I15" s="41"/>
      <c r="J15" s="41"/>
      <c r="K15" s="41"/>
      <c r="L15" s="41"/>
      <c r="M15" s="41"/>
      <c r="N15" s="41"/>
      <c r="O15" s="41"/>
      <c r="P15" s="41"/>
      <c r="Q15" s="41"/>
      <c r="R15" s="41"/>
      <c r="S15" s="41"/>
      <c r="T15" s="41"/>
      <c r="U15" s="41"/>
      <c r="V15" s="41"/>
      <c r="W15" s="41"/>
      <c r="X15" s="41"/>
      <c r="Y15" s="41"/>
      <c r="Z15" s="41"/>
    </row>
    <row r="16" spans="1:26" ht="14.65" customHeight="1" x14ac:dyDescent="0.25">
      <c r="A16" s="41"/>
      <c r="B16" s="66">
        <v>14</v>
      </c>
      <c r="C16" s="15" t="str">
        <f>"Netto roosteruren groepsbegeleiders op de groep TIJDENS de "&amp;TEXT(D10,"#.###")&amp;" openingsuren per jaar"</f>
        <v>Netto roosteruren groepsbegeleiders op de groep TIJDENS de  openingsuren per jaar</v>
      </c>
      <c r="D16" s="20"/>
      <c r="E16" s="68" t="s">
        <v>179</v>
      </c>
      <c r="F16" s="41" t="s">
        <v>187</v>
      </c>
      <c r="G16" s="41"/>
      <c r="H16" s="41"/>
      <c r="I16" s="41"/>
      <c r="J16" s="41"/>
      <c r="K16" s="41"/>
      <c r="L16" s="41"/>
      <c r="M16" s="41"/>
      <c r="N16" s="41"/>
      <c r="O16" s="41"/>
      <c r="P16" s="41"/>
      <c r="Q16" s="41"/>
      <c r="R16" s="41"/>
      <c r="S16" s="41"/>
      <c r="T16" s="41"/>
      <c r="U16" s="41"/>
      <c r="V16" s="41"/>
      <c r="W16" s="41"/>
      <c r="X16" s="41"/>
      <c r="Y16" s="41"/>
      <c r="Z16" s="41"/>
    </row>
    <row r="17" spans="1:26" ht="14.65" customHeight="1" x14ac:dyDescent="0.25">
      <c r="A17" s="41"/>
      <c r="B17" s="66">
        <v>15</v>
      </c>
      <c r="C17" s="15" t="s">
        <v>188</v>
      </c>
      <c r="D17" s="24"/>
      <c r="E17" s="14"/>
      <c r="F17" s="41" t="s">
        <v>189</v>
      </c>
      <c r="G17" s="41"/>
      <c r="H17" s="41"/>
      <c r="I17" s="41"/>
      <c r="J17" s="41"/>
      <c r="K17" s="41"/>
      <c r="L17" s="41"/>
      <c r="M17" s="41"/>
      <c r="N17" s="41"/>
      <c r="O17" s="41"/>
      <c r="P17" s="41"/>
      <c r="Q17" s="41"/>
      <c r="R17" s="41"/>
      <c r="S17" s="41"/>
      <c r="T17" s="41"/>
      <c r="U17" s="41"/>
      <c r="V17" s="41"/>
      <c r="W17" s="41"/>
      <c r="X17" s="41"/>
      <c r="Y17" s="41"/>
      <c r="Z17" s="41"/>
    </row>
    <row r="18" spans="1:26" ht="14.65" customHeight="1" x14ac:dyDescent="0.25">
      <c r="A18" s="41"/>
      <c r="B18" s="66">
        <v>16</v>
      </c>
      <c r="C18" s="15" t="s">
        <v>190</v>
      </c>
      <c r="D18" s="21">
        <f>D17*D13</f>
        <v>0</v>
      </c>
      <c r="E18" s="14"/>
      <c r="F18" s="41"/>
      <c r="G18" s="41"/>
      <c r="H18" s="41"/>
      <c r="I18" s="41"/>
      <c r="J18" s="41"/>
      <c r="K18" s="41"/>
      <c r="L18" s="41"/>
      <c r="M18" s="41"/>
      <c r="N18" s="41"/>
      <c r="O18" s="41"/>
      <c r="P18" s="41"/>
      <c r="Q18" s="41"/>
      <c r="R18" s="41"/>
      <c r="S18" s="41"/>
      <c r="T18" s="41"/>
      <c r="U18" s="41"/>
      <c r="V18" s="41"/>
      <c r="W18" s="41"/>
      <c r="X18" s="41"/>
      <c r="Y18" s="41"/>
      <c r="Z18" s="41"/>
    </row>
    <row r="19" spans="1:26" ht="14.65" customHeight="1" x14ac:dyDescent="0.25">
      <c r="A19" s="41"/>
      <c r="B19" s="66">
        <v>17</v>
      </c>
      <c r="C19" s="15" t="s">
        <v>191</v>
      </c>
      <c r="D19" s="21" t="str">
        <f>IF(COUNTA(D16:D17)=2,D15-D16-D17,"")</f>
        <v/>
      </c>
      <c r="E19" s="14"/>
      <c r="F19" s="41"/>
      <c r="G19" s="41"/>
      <c r="H19" s="41"/>
      <c r="I19" s="41"/>
      <c r="J19" s="41"/>
      <c r="K19" s="41"/>
      <c r="L19" s="41"/>
      <c r="M19" s="41"/>
      <c r="N19" s="41"/>
      <c r="O19" s="41"/>
      <c r="P19" s="41"/>
      <c r="Q19" s="41"/>
      <c r="R19" s="41"/>
      <c r="S19" s="41"/>
      <c r="T19" s="41"/>
      <c r="U19" s="41"/>
      <c r="V19" s="41"/>
      <c r="W19" s="41"/>
      <c r="X19" s="41"/>
      <c r="Y19" s="41"/>
      <c r="Z19" s="41"/>
    </row>
    <row r="20" spans="1:26" ht="14.65" customHeight="1" x14ac:dyDescent="0.25">
      <c r="A20" s="41"/>
      <c r="B20" s="66">
        <v>18</v>
      </c>
      <c r="C20" s="25" t="s">
        <v>192</v>
      </c>
      <c r="D20" s="21" t="str">
        <f>IFERROR((D16+D18)/D14,"")</f>
        <v/>
      </c>
      <c r="E20" s="14"/>
      <c r="F20" s="76" t="str">
        <f>IF(COUNTA(D16:D17,D14)=3," check: kloppen deze twee oranje waarden met jullie administratie?","")</f>
        <v/>
      </c>
      <c r="G20" s="76"/>
      <c r="H20" s="76"/>
      <c r="I20" s="76"/>
      <c r="J20" s="76"/>
      <c r="K20" s="76"/>
      <c r="L20" s="76"/>
      <c r="M20" s="41"/>
      <c r="N20" s="41"/>
      <c r="O20" s="41"/>
      <c r="P20" s="41"/>
      <c r="Q20" s="41"/>
      <c r="R20" s="41"/>
      <c r="S20" s="41"/>
      <c r="T20" s="41"/>
      <c r="U20" s="41"/>
      <c r="V20" s="41"/>
      <c r="W20" s="41"/>
      <c r="X20" s="41"/>
      <c r="Y20" s="41"/>
      <c r="Z20" s="41"/>
    </row>
    <row r="21" spans="1:26" ht="14.65" customHeight="1" x14ac:dyDescent="0.25">
      <c r="A21" s="41"/>
      <c r="B21" s="66">
        <v>19</v>
      </c>
      <c r="C21" s="25" t="s">
        <v>193</v>
      </c>
      <c r="D21" s="26" t="str">
        <f>IFERROR(D20/1878,"")</f>
        <v/>
      </c>
      <c r="E21" s="14"/>
      <c r="F21" s="76"/>
      <c r="G21" s="76"/>
      <c r="H21" s="76"/>
      <c r="I21" s="76"/>
      <c r="J21" s="76"/>
      <c r="K21" s="76"/>
      <c r="L21" s="76"/>
      <c r="M21" s="41"/>
      <c r="N21" s="41"/>
      <c r="O21" s="41"/>
      <c r="P21" s="41"/>
      <c r="Q21" s="41"/>
      <c r="R21" s="41"/>
      <c r="S21" s="41"/>
      <c r="T21" s="41"/>
      <c r="U21" s="41"/>
      <c r="V21" s="41"/>
      <c r="W21" s="41"/>
      <c r="X21" s="41"/>
      <c r="Y21" s="41"/>
      <c r="Z21" s="41"/>
    </row>
    <row r="22" spans="1:26" ht="14.65" customHeight="1" x14ac:dyDescent="0.25">
      <c r="A22" s="41"/>
      <c r="B22" s="13">
        <v>20</v>
      </c>
      <c r="C22" s="27" t="s">
        <v>194</v>
      </c>
      <c r="D22" s="28" t="str">
        <f>IFERROR(D16/D10/D7,"")</f>
        <v/>
      </c>
      <c r="E22" s="14"/>
      <c r="F22" s="41"/>
      <c r="G22" s="8"/>
      <c r="H22" s="8"/>
      <c r="I22" s="8"/>
      <c r="J22" s="8"/>
      <c r="K22" s="8"/>
      <c r="L22" s="8"/>
      <c r="M22" s="41"/>
      <c r="N22" s="41"/>
      <c r="O22" s="41"/>
      <c r="P22" s="41"/>
      <c r="Q22" s="41"/>
      <c r="R22" s="41"/>
      <c r="S22" s="41"/>
      <c r="T22" s="41"/>
      <c r="U22" s="41"/>
      <c r="V22" s="41"/>
      <c r="W22" s="41"/>
      <c r="X22" s="41"/>
      <c r="Y22" s="41"/>
      <c r="Z22" s="41"/>
    </row>
    <row r="23" spans="1:26" ht="14.65" customHeight="1" x14ac:dyDescent="0.25">
      <c r="A23" s="41"/>
      <c r="B23" s="66">
        <v>21</v>
      </c>
      <c r="C23" s="15" t="s">
        <v>195</v>
      </c>
      <c r="D23" s="69" t="str">
        <f>IFERROR(IF(D22&lt;&gt;"",IF(D22&lt;Lijsten!F3,-0.5,IF(D22&gt;Lijsten!G8,0.5,(D22-INDEX(Lijsten!$F:$K,MATCH(D22,Lijsten!$F:$F,1),6))/INDEX(Lijsten!$F:$K,MATCH(D22,Lijsten!$F:$F,1),5)))*4,""),"")</f>
        <v/>
      </c>
      <c r="E23" s="14"/>
      <c r="F23" s="41" t="s">
        <v>196</v>
      </c>
      <c r="G23" s="8"/>
      <c r="H23" s="8"/>
      <c r="I23" s="8"/>
      <c r="J23" s="8"/>
      <c r="K23" s="8"/>
      <c r="L23" s="8"/>
      <c r="M23" s="41"/>
      <c r="N23" s="41"/>
      <c r="O23" s="41"/>
      <c r="P23" s="41"/>
      <c r="Q23" s="41"/>
      <c r="R23" s="41"/>
      <c r="S23" s="41"/>
      <c r="T23" s="41"/>
      <c r="U23" s="41"/>
      <c r="V23" s="41"/>
      <c r="W23" s="41"/>
      <c r="X23" s="41"/>
      <c r="Y23" s="41"/>
      <c r="Z23" s="41"/>
    </row>
    <row r="24" spans="1:26" x14ac:dyDescent="0.25">
      <c r="A24" s="41"/>
      <c r="B24" s="41"/>
      <c r="C24" s="41"/>
      <c r="D24" s="41"/>
      <c r="E24" s="41"/>
      <c r="F24" s="70" t="s">
        <v>197</v>
      </c>
      <c r="G24" s="41"/>
      <c r="H24" s="41"/>
      <c r="I24" s="41"/>
      <c r="J24" s="41"/>
      <c r="K24" s="41"/>
      <c r="L24" s="41"/>
      <c r="M24" s="41"/>
      <c r="N24" s="41"/>
      <c r="O24" s="41"/>
      <c r="P24" s="41"/>
      <c r="Q24" s="41"/>
      <c r="R24" s="41"/>
      <c r="S24" s="41"/>
      <c r="T24" s="41"/>
      <c r="U24" s="41"/>
      <c r="V24" s="41"/>
      <c r="W24" s="41"/>
      <c r="X24" s="41"/>
      <c r="Y24" s="41"/>
      <c r="Z24" s="41"/>
    </row>
    <row r="25" spans="1:26" ht="15.75" x14ac:dyDescent="0.25">
      <c r="A25" s="41"/>
      <c r="B25" s="31" t="str">
        <f>IFERROR(IF(D22&gt;0,"Intensiteit: '"&amp;INDEX(Lijsten!F:L,MATCH($D$22,Lijsten!F:F,1),3)&amp;"'. Bandbreedte begeleidingsintensiteit: "&amp;INDEX(Lijsten!F:L,MATCH($D$22,Lijsten!F:F,1),4)&amp;".   Tarief: "&amp;TEXT(INDEX(Lijsten!F:L,MATCH(D22,Lijsten!F:F,1),7)," € 00,00")&amp; " per uur","Vul alle grijze velden in om de intensiteitsbepaling te zien."),"Vul alle grijze velden in om de intensiteitsbepaling te zien.")</f>
        <v>Vul alle grijze velden in om de intensiteitsbepaling te zien.</v>
      </c>
      <c r="C25" s="8"/>
      <c r="D25" s="41"/>
      <c r="E25" s="41"/>
      <c r="F25" s="41"/>
      <c r="G25" s="41"/>
      <c r="H25" s="41"/>
      <c r="I25" s="41"/>
      <c r="J25" s="41"/>
      <c r="K25" s="41"/>
      <c r="L25" s="41"/>
      <c r="M25" s="41"/>
      <c r="N25" s="41"/>
      <c r="O25" s="41"/>
      <c r="P25" s="41"/>
      <c r="Q25" s="41"/>
      <c r="R25" s="41"/>
      <c r="S25" s="41"/>
      <c r="T25" s="41"/>
      <c r="U25" s="41"/>
      <c r="V25" s="41"/>
      <c r="W25" s="41"/>
      <c r="X25" s="41"/>
      <c r="Y25" s="41"/>
      <c r="Z25" s="41"/>
    </row>
    <row r="26" spans="1:26" x14ac:dyDescent="0.25">
      <c r="A26" s="41"/>
      <c r="B26" s="41"/>
      <c r="C26" s="41"/>
      <c r="D26" s="41"/>
      <c r="E26" s="41"/>
      <c r="F26" s="41"/>
      <c r="G26" s="41"/>
      <c r="H26" s="41"/>
      <c r="I26" s="41"/>
      <c r="J26" s="41"/>
      <c r="K26" s="41"/>
      <c r="L26" s="41"/>
      <c r="M26" s="41"/>
      <c r="N26" s="41"/>
      <c r="O26" s="41"/>
      <c r="P26" s="41"/>
      <c r="Q26" s="41"/>
      <c r="R26" s="41"/>
      <c r="S26" s="41"/>
      <c r="T26" s="41"/>
      <c r="U26" s="41"/>
      <c r="V26" s="41"/>
      <c r="W26" s="41"/>
      <c r="X26" s="41"/>
      <c r="Y26" s="41"/>
      <c r="Z26" s="41"/>
    </row>
    <row r="27" spans="1:26" x14ac:dyDescent="0.25">
      <c r="A27" s="41"/>
      <c r="B27" s="41"/>
      <c r="C27" s="41"/>
      <c r="D27" s="62"/>
      <c r="E27" s="41"/>
      <c r="F27" s="41"/>
      <c r="G27" s="41"/>
      <c r="H27" s="41"/>
      <c r="I27" s="41"/>
      <c r="J27" s="41"/>
      <c r="K27" s="41"/>
      <c r="L27" s="41"/>
      <c r="M27" s="41"/>
      <c r="N27" s="41"/>
      <c r="O27" s="41"/>
      <c r="P27" s="41"/>
      <c r="Q27" s="41"/>
      <c r="R27" s="41"/>
      <c r="S27" s="41"/>
      <c r="T27" s="41"/>
      <c r="U27" s="41"/>
      <c r="V27" s="41"/>
      <c r="W27" s="41"/>
      <c r="X27" s="41"/>
      <c r="Y27" s="41"/>
      <c r="Z27" s="41"/>
    </row>
    <row r="28" spans="1:26" x14ac:dyDescent="0.25">
      <c r="A28" s="41"/>
      <c r="B28" s="41"/>
      <c r="C28" s="71"/>
      <c r="D28" s="41"/>
      <c r="E28" s="41"/>
      <c r="F28" s="41"/>
      <c r="G28" s="41"/>
      <c r="H28" s="41"/>
      <c r="I28" s="41"/>
      <c r="J28" s="41"/>
      <c r="K28" s="41"/>
      <c r="L28" s="41"/>
      <c r="M28" s="41"/>
      <c r="N28" s="41"/>
      <c r="O28" s="41"/>
      <c r="P28" s="41"/>
      <c r="Q28" s="41"/>
      <c r="R28" s="41"/>
      <c r="S28" s="41"/>
      <c r="T28" s="41"/>
      <c r="U28" s="41"/>
      <c r="V28" s="41"/>
      <c r="W28" s="41"/>
      <c r="X28" s="41"/>
      <c r="Y28" s="41"/>
      <c r="Z28" s="41"/>
    </row>
    <row r="29" spans="1:26" x14ac:dyDescent="0.25">
      <c r="A29" s="41"/>
      <c r="B29" s="41"/>
      <c r="C29" s="41"/>
      <c r="D29" s="41"/>
      <c r="E29" s="41"/>
      <c r="F29" s="41"/>
      <c r="G29" s="41"/>
      <c r="H29" s="41"/>
      <c r="I29" s="41"/>
      <c r="J29" s="41"/>
      <c r="K29" s="41"/>
      <c r="L29" s="41"/>
      <c r="M29" s="41"/>
      <c r="N29" s="41"/>
      <c r="O29" s="41"/>
      <c r="P29" s="41"/>
      <c r="Q29" s="41"/>
      <c r="R29" s="41"/>
      <c r="S29" s="41"/>
      <c r="T29" s="41"/>
      <c r="U29" s="41"/>
      <c r="V29" s="41"/>
      <c r="W29" s="41"/>
      <c r="X29" s="41"/>
      <c r="Y29" s="41"/>
      <c r="Z29" s="41"/>
    </row>
    <row r="30" spans="1:26" x14ac:dyDescent="0.25">
      <c r="A30" s="41"/>
      <c r="B30" s="41"/>
      <c r="C30" s="41"/>
      <c r="D30" s="41"/>
      <c r="E30" s="41"/>
      <c r="F30" s="41"/>
      <c r="G30" s="41"/>
      <c r="H30" s="41"/>
      <c r="I30" s="41"/>
      <c r="J30" s="41"/>
      <c r="K30" s="41"/>
      <c r="L30" s="41"/>
      <c r="M30" s="41"/>
      <c r="N30" s="41"/>
      <c r="O30" s="41"/>
      <c r="P30" s="41"/>
      <c r="Q30" s="41"/>
      <c r="R30" s="41"/>
      <c r="S30" s="41"/>
      <c r="T30" s="41"/>
      <c r="U30" s="41"/>
      <c r="V30" s="41"/>
      <c r="W30" s="41"/>
      <c r="X30" s="41"/>
      <c r="Y30" s="41"/>
      <c r="Z30" s="41"/>
    </row>
    <row r="31" spans="1:26" x14ac:dyDescent="0.25">
      <c r="A31" s="41"/>
      <c r="B31" s="41"/>
      <c r="C31" s="41"/>
      <c r="D31" s="41"/>
      <c r="E31" s="41"/>
      <c r="F31" s="41"/>
      <c r="G31" s="41"/>
      <c r="H31" s="41"/>
      <c r="I31" s="41"/>
      <c r="J31" s="41"/>
      <c r="K31" s="41"/>
      <c r="L31" s="41"/>
      <c r="M31" s="41"/>
      <c r="N31" s="41"/>
      <c r="O31" s="41"/>
      <c r="P31" s="41"/>
      <c r="Q31" s="41"/>
      <c r="R31" s="41"/>
      <c r="S31" s="41"/>
      <c r="T31" s="41"/>
      <c r="U31" s="41"/>
      <c r="V31" s="41"/>
      <c r="W31" s="41"/>
      <c r="X31" s="41"/>
      <c r="Y31" s="41"/>
      <c r="Z31" s="41"/>
    </row>
    <row r="32" spans="1:26" x14ac:dyDescent="0.25">
      <c r="A32" s="41"/>
      <c r="B32" s="41"/>
      <c r="C32" s="41"/>
      <c r="D32" s="41"/>
      <c r="E32" s="41"/>
      <c r="F32" s="41"/>
      <c r="G32" s="41"/>
      <c r="H32" s="41"/>
      <c r="I32" s="41"/>
      <c r="J32" s="41"/>
      <c r="K32" s="41"/>
      <c r="L32" s="41"/>
      <c r="M32" s="41"/>
      <c r="N32" s="41"/>
      <c r="O32" s="41"/>
      <c r="P32" s="41"/>
      <c r="Q32" s="41"/>
      <c r="R32" s="41"/>
      <c r="S32" s="41"/>
      <c r="T32" s="41"/>
      <c r="U32" s="41"/>
      <c r="V32" s="41"/>
      <c r="W32" s="41"/>
      <c r="X32" s="41"/>
      <c r="Y32" s="41"/>
      <c r="Z32" s="41"/>
    </row>
    <row r="33" spans="1:26" x14ac:dyDescent="0.25">
      <c r="A33" s="41"/>
      <c r="B33" s="41"/>
      <c r="C33" s="41"/>
      <c r="D33" s="41"/>
      <c r="E33" s="41"/>
      <c r="F33" s="41"/>
      <c r="G33" s="41"/>
      <c r="H33" s="41"/>
      <c r="I33" s="41"/>
      <c r="J33" s="41"/>
      <c r="K33" s="41"/>
      <c r="L33" s="41"/>
      <c r="M33" s="41"/>
      <c r="N33" s="41"/>
      <c r="O33" s="41"/>
      <c r="P33" s="41"/>
      <c r="Q33" s="41"/>
      <c r="R33" s="41"/>
      <c r="S33" s="41"/>
      <c r="T33" s="41"/>
      <c r="U33" s="41"/>
      <c r="V33" s="41"/>
      <c r="W33" s="41"/>
      <c r="X33" s="41"/>
      <c r="Y33" s="41"/>
      <c r="Z33" s="41"/>
    </row>
    <row r="34" spans="1:26" x14ac:dyDescent="0.25">
      <c r="A34" s="41"/>
      <c r="B34" s="41"/>
      <c r="C34" s="41"/>
      <c r="D34" s="41"/>
      <c r="E34" s="41"/>
      <c r="F34" s="41"/>
      <c r="G34" s="41"/>
      <c r="H34" s="41"/>
      <c r="I34" s="41"/>
      <c r="J34" s="41"/>
      <c r="K34" s="41"/>
      <c r="L34" s="41"/>
      <c r="M34" s="41"/>
      <c r="N34" s="41"/>
      <c r="O34" s="41"/>
      <c r="P34" s="41"/>
      <c r="Q34" s="41"/>
      <c r="R34" s="41"/>
      <c r="S34" s="41"/>
      <c r="T34" s="41"/>
      <c r="U34" s="41"/>
      <c r="V34" s="41"/>
      <c r="W34" s="41"/>
      <c r="X34" s="41"/>
      <c r="Y34" s="41"/>
      <c r="Z34" s="41"/>
    </row>
    <row r="35" spans="1:26" x14ac:dyDescent="0.25">
      <c r="A35" s="41"/>
      <c r="B35" s="41"/>
      <c r="C35" s="41"/>
      <c r="D35" s="41"/>
      <c r="E35" s="41"/>
      <c r="F35" s="41"/>
      <c r="G35" s="41"/>
      <c r="H35" s="41"/>
      <c r="I35" s="41"/>
      <c r="J35" s="41"/>
      <c r="K35" s="41"/>
      <c r="L35" s="41"/>
      <c r="M35" s="41"/>
      <c r="N35" s="41"/>
      <c r="O35" s="41"/>
      <c r="P35" s="41"/>
      <c r="Q35" s="41"/>
      <c r="R35" s="41"/>
      <c r="S35" s="41"/>
      <c r="T35" s="41"/>
      <c r="U35" s="41"/>
      <c r="V35" s="41"/>
      <c r="W35" s="41"/>
      <c r="X35" s="41"/>
      <c r="Y35" s="41"/>
      <c r="Z35" s="41"/>
    </row>
    <row r="36" spans="1:26" x14ac:dyDescent="0.25">
      <c r="A36" s="41"/>
      <c r="B36" s="41"/>
      <c r="C36" s="41"/>
      <c r="D36" s="41"/>
      <c r="E36" s="41"/>
      <c r="F36" s="41"/>
      <c r="G36" s="41"/>
      <c r="H36" s="41"/>
      <c r="I36" s="41"/>
      <c r="J36" s="41"/>
      <c r="K36" s="41"/>
      <c r="L36" s="41"/>
      <c r="M36" s="41"/>
      <c r="N36" s="41"/>
      <c r="O36" s="41"/>
      <c r="P36" s="41"/>
      <c r="Q36" s="41"/>
      <c r="R36" s="41"/>
      <c r="S36" s="41"/>
      <c r="T36" s="41"/>
      <c r="U36" s="41"/>
      <c r="V36" s="41"/>
      <c r="W36" s="41"/>
      <c r="X36" s="41"/>
      <c r="Y36" s="41"/>
      <c r="Z36" s="41"/>
    </row>
    <row r="37" spans="1:26" x14ac:dyDescent="0.25">
      <c r="A37" s="41"/>
      <c r="B37" s="41"/>
      <c r="C37" s="41"/>
      <c r="D37" s="41"/>
      <c r="E37" s="41"/>
      <c r="F37" s="41"/>
      <c r="G37" s="41"/>
      <c r="H37" s="41"/>
      <c r="I37" s="41"/>
      <c r="J37" s="41"/>
      <c r="K37" s="41"/>
      <c r="L37" s="41"/>
      <c r="M37" s="41"/>
      <c r="N37" s="41"/>
      <c r="O37" s="41"/>
      <c r="P37" s="41"/>
      <c r="Q37" s="41"/>
      <c r="R37" s="41"/>
      <c r="S37" s="41"/>
      <c r="T37" s="41"/>
      <c r="U37" s="41"/>
      <c r="V37" s="41"/>
      <c r="W37" s="41"/>
      <c r="X37" s="41"/>
      <c r="Y37" s="41"/>
      <c r="Z37" s="41"/>
    </row>
    <row r="38" spans="1:26" x14ac:dyDescent="0.25">
      <c r="A38" s="41"/>
      <c r="B38" s="41"/>
      <c r="C38" s="41"/>
      <c r="D38" s="41"/>
      <c r="E38" s="41"/>
      <c r="F38" s="41"/>
      <c r="G38" s="41"/>
      <c r="H38" s="41"/>
      <c r="I38" s="41"/>
      <c r="J38" s="41"/>
      <c r="K38" s="41"/>
      <c r="L38" s="41"/>
      <c r="M38" s="41"/>
      <c r="N38" s="41"/>
      <c r="O38" s="41"/>
      <c r="P38" s="41"/>
      <c r="Q38" s="41"/>
      <c r="R38" s="41"/>
      <c r="S38" s="41"/>
      <c r="T38" s="41"/>
      <c r="U38" s="41"/>
      <c r="V38" s="41"/>
      <c r="W38" s="41"/>
      <c r="X38" s="41"/>
      <c r="Y38" s="41"/>
      <c r="Z38" s="41"/>
    </row>
    <row r="39" spans="1:26" x14ac:dyDescent="0.25">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row>
    <row r="40" spans="1:26" x14ac:dyDescent="0.25">
      <c r="A40" s="41"/>
      <c r="B40" s="41"/>
      <c r="C40" s="41"/>
      <c r="D40" s="41"/>
      <c r="E40" s="41"/>
      <c r="F40" s="41"/>
      <c r="G40" s="41"/>
      <c r="H40" s="41"/>
      <c r="I40" s="41"/>
      <c r="J40" s="41"/>
      <c r="K40" s="41"/>
      <c r="L40" s="41"/>
      <c r="M40" s="41"/>
      <c r="N40" s="41"/>
      <c r="O40" s="41"/>
      <c r="P40" s="41"/>
      <c r="Q40" s="41"/>
      <c r="R40" s="41"/>
      <c r="S40" s="41"/>
      <c r="T40" s="41"/>
      <c r="U40" s="41"/>
      <c r="V40" s="41"/>
      <c r="W40" s="41"/>
      <c r="X40" s="41"/>
      <c r="Y40" s="41"/>
      <c r="Z40" s="41"/>
    </row>
    <row r="41" spans="1:26" x14ac:dyDescent="0.25">
      <c r="A41" s="41"/>
      <c r="B41" s="41"/>
      <c r="C41" s="41"/>
      <c r="D41" s="41"/>
      <c r="E41" s="41"/>
      <c r="F41" s="41"/>
      <c r="G41" s="41"/>
      <c r="H41" s="41"/>
      <c r="I41" s="41"/>
      <c r="J41" s="41"/>
      <c r="K41" s="41"/>
      <c r="L41" s="41"/>
      <c r="M41" s="41"/>
      <c r="N41" s="41"/>
      <c r="O41" s="41"/>
      <c r="P41" s="41"/>
      <c r="Q41" s="41"/>
      <c r="R41" s="41"/>
      <c r="S41" s="41"/>
      <c r="T41" s="41"/>
      <c r="U41" s="41"/>
      <c r="V41" s="41"/>
      <c r="W41" s="41"/>
      <c r="X41" s="41"/>
      <c r="Y41" s="41"/>
      <c r="Z41" s="41"/>
    </row>
    <row r="42" spans="1:26" x14ac:dyDescent="0.25">
      <c r="A42" s="41"/>
      <c r="B42" s="41"/>
      <c r="C42" s="41"/>
      <c r="D42" s="41"/>
      <c r="E42" s="41"/>
      <c r="F42" s="41"/>
      <c r="G42" s="41"/>
      <c r="H42" s="41"/>
      <c r="I42" s="41"/>
      <c r="J42" s="41"/>
      <c r="K42" s="41"/>
      <c r="L42" s="41"/>
      <c r="M42" s="41"/>
      <c r="N42" s="41"/>
      <c r="O42" s="41"/>
      <c r="P42" s="41"/>
      <c r="Q42" s="41"/>
      <c r="R42" s="41"/>
      <c r="S42" s="41"/>
      <c r="T42" s="41"/>
      <c r="U42" s="41"/>
      <c r="V42" s="41"/>
      <c r="W42" s="41"/>
      <c r="X42" s="41"/>
      <c r="Y42" s="41"/>
      <c r="Z42" s="41"/>
    </row>
    <row r="43" spans="1:26" x14ac:dyDescent="0.25">
      <c r="A43" s="41"/>
      <c r="B43" s="41"/>
      <c r="C43" s="41"/>
      <c r="D43" s="41"/>
      <c r="E43" s="41"/>
      <c r="F43" s="41"/>
      <c r="G43" s="41"/>
      <c r="H43" s="41"/>
      <c r="I43" s="41"/>
      <c r="J43" s="41"/>
      <c r="K43" s="41"/>
      <c r="L43" s="41"/>
      <c r="M43" s="41"/>
      <c r="N43" s="41"/>
      <c r="O43" s="41"/>
      <c r="P43" s="41"/>
      <c r="Q43" s="41"/>
      <c r="R43" s="41"/>
      <c r="S43" s="41"/>
      <c r="T43" s="41"/>
      <c r="U43" s="41"/>
      <c r="V43" s="41"/>
      <c r="W43" s="41"/>
      <c r="X43" s="41"/>
      <c r="Y43" s="41"/>
      <c r="Z43" s="41"/>
    </row>
    <row r="44" spans="1:26" x14ac:dyDescent="0.25">
      <c r="A44" s="41"/>
      <c r="B44" s="41"/>
      <c r="C44" s="41"/>
      <c r="D44" s="41"/>
      <c r="E44" s="41"/>
      <c r="F44" s="41"/>
      <c r="G44" s="41"/>
      <c r="H44" s="41"/>
      <c r="I44" s="41"/>
      <c r="J44" s="41"/>
      <c r="K44" s="41"/>
      <c r="L44" s="41"/>
      <c r="M44" s="41"/>
      <c r="N44" s="41"/>
      <c r="O44" s="41"/>
      <c r="P44" s="41"/>
      <c r="Q44" s="41"/>
      <c r="R44" s="41"/>
      <c r="S44" s="41"/>
      <c r="T44" s="41"/>
      <c r="U44" s="41"/>
      <c r="V44" s="41"/>
      <c r="W44" s="41"/>
      <c r="X44" s="41"/>
      <c r="Y44" s="41"/>
      <c r="Z44" s="41"/>
    </row>
    <row r="45" spans="1:26" x14ac:dyDescent="0.25">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row>
    <row r="46" spans="1:26" x14ac:dyDescent="0.25">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row>
    <row r="47" spans="1:26" x14ac:dyDescent="0.25">
      <c r="A47" s="41"/>
      <c r="B47" s="41"/>
      <c r="C47" s="41"/>
      <c r="D47" s="41"/>
      <c r="E47" s="41"/>
      <c r="F47" s="41"/>
      <c r="G47" s="41"/>
      <c r="H47" s="41"/>
      <c r="I47" s="41"/>
      <c r="J47" s="41"/>
      <c r="K47" s="41"/>
      <c r="L47" s="41"/>
      <c r="M47" s="41"/>
      <c r="N47" s="41"/>
      <c r="O47" s="41"/>
      <c r="P47" s="41"/>
      <c r="Q47" s="41"/>
      <c r="R47" s="41"/>
      <c r="S47" s="41"/>
      <c r="T47" s="41"/>
      <c r="U47" s="41"/>
      <c r="V47" s="41"/>
      <c r="W47" s="41"/>
      <c r="X47" s="41"/>
      <c r="Y47" s="41"/>
      <c r="Z47" s="41"/>
    </row>
    <row r="48" spans="1:26" x14ac:dyDescent="0.25">
      <c r="A48" s="41"/>
      <c r="B48" s="41"/>
      <c r="C48" s="41"/>
      <c r="D48" s="41"/>
      <c r="E48" s="41"/>
      <c r="F48" s="41"/>
      <c r="G48" s="41"/>
      <c r="H48" s="41"/>
      <c r="I48" s="41"/>
      <c r="J48" s="41"/>
      <c r="K48" s="41"/>
      <c r="L48" s="41"/>
      <c r="M48" s="41"/>
      <c r="N48" s="41"/>
      <c r="O48" s="41"/>
      <c r="P48" s="41"/>
      <c r="Q48" s="41"/>
      <c r="R48" s="41"/>
      <c r="S48" s="41"/>
      <c r="T48" s="41"/>
      <c r="U48" s="41"/>
      <c r="V48" s="41"/>
      <c r="W48" s="41"/>
      <c r="X48" s="41"/>
      <c r="Y48" s="41"/>
      <c r="Z48" s="41"/>
    </row>
    <row r="49" spans="1:26" x14ac:dyDescent="0.25">
      <c r="A49" s="41"/>
      <c r="B49" s="41"/>
      <c r="C49" s="41"/>
      <c r="D49" s="41"/>
      <c r="E49" s="41"/>
      <c r="F49" s="41"/>
      <c r="G49" s="41"/>
      <c r="H49" s="41"/>
      <c r="I49" s="41"/>
      <c r="J49" s="41"/>
      <c r="K49" s="41"/>
      <c r="L49" s="41"/>
      <c r="M49" s="41"/>
      <c r="N49" s="41"/>
      <c r="O49" s="41"/>
      <c r="P49" s="41"/>
      <c r="Q49" s="41"/>
      <c r="R49" s="41"/>
      <c r="S49" s="41"/>
      <c r="T49" s="41"/>
      <c r="U49" s="41"/>
      <c r="V49" s="41"/>
      <c r="W49" s="41"/>
      <c r="X49" s="41"/>
      <c r="Y49" s="41"/>
      <c r="Z49" s="41"/>
    </row>
    <row r="50" spans="1:26" x14ac:dyDescent="0.25">
      <c r="A50" s="41"/>
      <c r="B50" s="41"/>
      <c r="C50" s="41"/>
      <c r="D50" s="41"/>
      <c r="E50" s="41"/>
      <c r="F50" s="41"/>
      <c r="G50" s="41"/>
      <c r="H50" s="41"/>
      <c r="I50" s="41"/>
      <c r="J50" s="41"/>
      <c r="K50" s="41"/>
      <c r="L50" s="41"/>
      <c r="M50" s="41"/>
      <c r="N50" s="41"/>
      <c r="O50" s="41"/>
      <c r="P50" s="41"/>
      <c r="Q50" s="41"/>
      <c r="R50" s="41"/>
      <c r="S50" s="41"/>
      <c r="T50" s="41"/>
      <c r="U50" s="41"/>
      <c r="V50" s="41"/>
      <c r="W50" s="41"/>
      <c r="X50" s="41"/>
      <c r="Y50" s="41"/>
      <c r="Z50" s="41"/>
    </row>
    <row r="51" spans="1:26" x14ac:dyDescent="0.25">
      <c r="A51" s="41"/>
      <c r="B51" s="41"/>
      <c r="C51" s="41"/>
      <c r="D51" s="41"/>
      <c r="E51" s="41"/>
      <c r="F51" s="41"/>
      <c r="G51" s="41"/>
      <c r="H51" s="41"/>
      <c r="I51" s="41"/>
      <c r="J51" s="41"/>
      <c r="K51" s="41"/>
      <c r="L51" s="41"/>
      <c r="M51" s="41"/>
      <c r="N51" s="41"/>
      <c r="O51" s="41"/>
      <c r="P51" s="41"/>
      <c r="Q51" s="41"/>
      <c r="R51" s="41"/>
      <c r="S51" s="41"/>
      <c r="T51" s="41"/>
      <c r="U51" s="41"/>
      <c r="V51" s="41"/>
      <c r="W51" s="41"/>
      <c r="X51" s="41"/>
      <c r="Y51" s="41"/>
      <c r="Z51" s="41"/>
    </row>
    <row r="52" spans="1:26" x14ac:dyDescent="0.25">
      <c r="A52" s="41"/>
      <c r="B52" s="41"/>
      <c r="C52" s="41"/>
      <c r="D52" s="41"/>
      <c r="E52" s="41"/>
      <c r="F52" s="41"/>
      <c r="G52" s="41"/>
      <c r="H52" s="41"/>
      <c r="I52" s="41"/>
      <c r="J52" s="41"/>
      <c r="K52" s="41"/>
      <c r="L52" s="41"/>
      <c r="M52" s="41"/>
      <c r="N52" s="41"/>
      <c r="O52" s="41"/>
      <c r="P52" s="41"/>
      <c r="Q52" s="41"/>
      <c r="R52" s="41"/>
      <c r="S52" s="41"/>
      <c r="T52" s="41"/>
      <c r="U52" s="41"/>
      <c r="V52" s="41"/>
      <c r="W52" s="41"/>
      <c r="X52" s="41"/>
      <c r="Y52" s="41"/>
      <c r="Z52" s="41"/>
    </row>
    <row r="53" spans="1:26" x14ac:dyDescent="0.25">
      <c r="A53" s="41"/>
      <c r="B53" s="41"/>
      <c r="C53" s="41"/>
      <c r="D53" s="41"/>
      <c r="E53" s="41"/>
      <c r="F53" s="41"/>
      <c r="G53" s="41"/>
      <c r="H53" s="41"/>
      <c r="I53" s="41"/>
      <c r="J53" s="41"/>
      <c r="K53" s="41"/>
      <c r="L53" s="41"/>
      <c r="M53" s="41"/>
      <c r="N53" s="41"/>
      <c r="O53" s="41"/>
      <c r="P53" s="41"/>
      <c r="Q53" s="41"/>
      <c r="R53" s="41"/>
      <c r="S53" s="41"/>
      <c r="T53" s="41"/>
      <c r="U53" s="41"/>
      <c r="V53" s="41"/>
      <c r="W53" s="41"/>
      <c r="X53" s="41"/>
      <c r="Y53" s="41"/>
      <c r="Z53" s="41"/>
    </row>
    <row r="54" spans="1:26" x14ac:dyDescent="0.25">
      <c r="A54" s="41"/>
      <c r="B54" s="41"/>
      <c r="C54" s="41"/>
      <c r="D54" s="41"/>
      <c r="E54" s="41"/>
      <c r="F54" s="41"/>
      <c r="G54" s="41"/>
      <c r="H54" s="41"/>
      <c r="I54" s="41"/>
      <c r="J54" s="41"/>
      <c r="K54" s="41"/>
      <c r="L54" s="41"/>
      <c r="M54" s="41"/>
      <c r="N54" s="41"/>
      <c r="O54" s="41"/>
      <c r="P54" s="41"/>
      <c r="Q54" s="41"/>
      <c r="R54" s="41"/>
      <c r="S54" s="41"/>
      <c r="T54" s="41"/>
      <c r="U54" s="41"/>
      <c r="V54" s="41"/>
      <c r="W54" s="41"/>
      <c r="X54" s="41"/>
      <c r="Y54" s="41"/>
      <c r="Z54" s="41"/>
    </row>
    <row r="55" spans="1:26" x14ac:dyDescent="0.25">
      <c r="A55" s="41"/>
      <c r="B55" s="41"/>
      <c r="C55" s="41"/>
      <c r="D55" s="41"/>
      <c r="E55" s="41"/>
      <c r="F55" s="41"/>
      <c r="G55" s="41"/>
      <c r="H55" s="41"/>
      <c r="I55" s="41"/>
      <c r="J55" s="41"/>
      <c r="K55" s="41"/>
      <c r="L55" s="41"/>
      <c r="M55" s="41"/>
      <c r="N55" s="41"/>
      <c r="O55" s="41"/>
      <c r="P55" s="41"/>
      <c r="Q55" s="41"/>
      <c r="R55" s="41"/>
      <c r="S55" s="41"/>
      <c r="T55" s="41"/>
      <c r="U55" s="41"/>
      <c r="V55" s="41"/>
      <c r="W55" s="41"/>
      <c r="X55" s="41"/>
      <c r="Y55" s="41"/>
      <c r="Z55" s="41"/>
    </row>
    <row r="56" spans="1:26" x14ac:dyDescent="0.25">
      <c r="A56" s="41"/>
      <c r="B56" s="41"/>
      <c r="C56" s="41"/>
      <c r="D56" s="41"/>
      <c r="E56" s="41"/>
      <c r="F56" s="41"/>
      <c r="G56" s="41"/>
      <c r="H56" s="41"/>
      <c r="I56" s="41"/>
      <c r="J56" s="41"/>
      <c r="K56" s="41"/>
      <c r="L56" s="41"/>
      <c r="M56" s="41"/>
      <c r="N56" s="41"/>
      <c r="O56" s="41"/>
      <c r="P56" s="41"/>
      <c r="Q56" s="41"/>
      <c r="R56" s="41"/>
      <c r="S56" s="41"/>
      <c r="T56" s="41"/>
      <c r="U56" s="41"/>
      <c r="V56" s="41"/>
      <c r="W56" s="41"/>
      <c r="X56" s="41"/>
      <c r="Y56" s="41"/>
      <c r="Z56" s="41"/>
    </row>
    <row r="57" spans="1:26" x14ac:dyDescent="0.25">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row>
    <row r="58" spans="1:26" x14ac:dyDescent="0.25">
      <c r="A58" s="41"/>
      <c r="B58" s="41"/>
      <c r="C58" s="41"/>
      <c r="D58" s="41"/>
      <c r="E58" s="41"/>
      <c r="F58" s="41"/>
      <c r="G58" s="41"/>
      <c r="H58" s="41"/>
      <c r="I58" s="41"/>
      <c r="J58" s="41"/>
      <c r="K58" s="41"/>
      <c r="L58" s="41"/>
      <c r="M58" s="41"/>
      <c r="N58" s="41"/>
      <c r="O58" s="41"/>
      <c r="P58" s="41"/>
      <c r="Q58" s="41"/>
      <c r="R58" s="41"/>
      <c r="S58" s="41"/>
      <c r="T58" s="41"/>
      <c r="U58" s="41"/>
      <c r="V58" s="41"/>
      <c r="W58" s="41"/>
      <c r="X58" s="41"/>
      <c r="Y58" s="41"/>
      <c r="Z58" s="41"/>
    </row>
    <row r="59" spans="1:26" x14ac:dyDescent="0.25">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spans="1:26" x14ac:dyDescent="0.25">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row>
    <row r="61" spans="1:26" x14ac:dyDescent="0.25">
      <c r="A61" s="41"/>
      <c r="B61" s="41"/>
      <c r="C61" s="41"/>
      <c r="D61" s="41"/>
      <c r="E61" s="41"/>
      <c r="F61" s="41"/>
      <c r="G61" s="41"/>
      <c r="H61" s="41"/>
      <c r="I61" s="41"/>
      <c r="J61" s="41"/>
      <c r="K61" s="41"/>
      <c r="L61" s="41"/>
      <c r="M61" s="41"/>
      <c r="N61" s="41"/>
      <c r="O61" s="41"/>
      <c r="P61" s="41"/>
      <c r="Q61" s="41"/>
      <c r="R61" s="41"/>
      <c r="S61" s="41"/>
      <c r="T61" s="41"/>
      <c r="U61" s="41"/>
      <c r="V61" s="41"/>
      <c r="W61" s="41"/>
      <c r="X61" s="41"/>
      <c r="Y61" s="41"/>
      <c r="Z61" s="41"/>
    </row>
    <row r="62" spans="1:26" x14ac:dyDescent="0.25">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spans="1:26" x14ac:dyDescent="0.25">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spans="1:26" x14ac:dyDescent="0.25">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spans="1:26" x14ac:dyDescent="0.25">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spans="1:26" x14ac:dyDescent="0.25">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spans="1:26" x14ac:dyDescent="0.25">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spans="1:26" x14ac:dyDescent="0.25">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spans="1:26" x14ac:dyDescent="0.25">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spans="1:26" x14ac:dyDescent="0.25">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spans="1:26" x14ac:dyDescent="0.25">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sheetData>
  <sheetProtection algorithmName="SHA-512" hashValue="Rkq2ofdLqMsScIHvWL3AC3H7jE2rYrjq4vid+9ogsV6k6d2c6Lkr4plR51U33SBoXRl5ZLaoxZEjSaaOMaVcFA==" saltValue="any6gNx9Xp1r0mUJ63whpg==" spinCount="100000" sheet="1" formatColumns="0"/>
  <mergeCells count="1">
    <mergeCell ref="F20:L21"/>
  </mergeCells>
  <conditionalFormatting sqref="D4:D6 D8:D10 D14 D16:D18">
    <cfRule type="expression" dxfId="59" priority="7">
      <formula>D4=""</formula>
    </cfRule>
  </conditionalFormatting>
  <conditionalFormatting sqref="D20:D21">
    <cfRule type="expression" dxfId="58" priority="2">
      <formula>AND($D$14&gt;0,$D$16&gt;0,$D$18&gt;0,$D$20&gt;0)</formula>
    </cfRule>
  </conditionalFormatting>
  <conditionalFormatting sqref="F20:L21">
    <cfRule type="expression" dxfId="57" priority="1">
      <formula>COUNTA($D$16:$D$17,$D$14)=3</formula>
    </cfRule>
  </conditionalFormatting>
  <dataValidations count="2">
    <dataValidation allowBlank="1" showInputMessage="1" showErrorMessage="1" sqref="D9" xr:uid="{D5E6615C-DDF4-44A7-A42C-7CCC3A4B708D}"/>
    <dataValidation type="list" allowBlank="1" showInputMessage="1" showErrorMessage="1" sqref="D6" xr:uid="{3667528A-B8CC-4780-A609-782F155038E8}">
      <formula1>bez</formula1>
    </dataValidation>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1F803-A158-4835-8185-B0CB53B405A8}">
  <sheetPr codeName="Blad7">
    <pageSetUpPr fitToPage="1"/>
  </sheetPr>
  <dimension ref="A1:L28"/>
  <sheetViews>
    <sheetView showGridLines="0" showRowColHeaders="0" showZeros="0" zoomScaleNormal="100" workbookViewId="0"/>
  </sheetViews>
  <sheetFormatPr defaultColWidth="9.140625" defaultRowHeight="15" x14ac:dyDescent="0.25"/>
  <cols>
    <col min="1" max="1" width="3" customWidth="1"/>
    <col min="2" max="2" width="4" customWidth="1"/>
    <col min="3" max="3" width="87.85546875" customWidth="1"/>
    <col min="4" max="4" width="23.5703125" customWidth="1"/>
    <col min="5" max="5" width="3.42578125" customWidth="1"/>
    <col min="6" max="6" width="7.7109375" customWidth="1"/>
  </cols>
  <sheetData>
    <row r="1" spans="1:12" x14ac:dyDescent="0.25">
      <c r="A1" s="41"/>
      <c r="B1" s="41"/>
      <c r="C1" s="41"/>
      <c r="D1" s="41"/>
      <c r="E1" s="41"/>
      <c r="F1" s="41"/>
      <c r="G1" s="41"/>
      <c r="H1" s="41"/>
      <c r="I1" s="41"/>
      <c r="J1" s="41"/>
      <c r="K1" s="41"/>
      <c r="L1" s="41"/>
    </row>
    <row r="2" spans="1:12" x14ac:dyDescent="0.25">
      <c r="A2" s="41"/>
      <c r="B2" s="41"/>
      <c r="C2" s="41"/>
      <c r="D2" s="41"/>
      <c r="E2" s="41"/>
      <c r="F2" s="41"/>
      <c r="G2" s="41"/>
      <c r="H2" s="41"/>
      <c r="I2" s="41"/>
      <c r="J2" s="41"/>
      <c r="K2" s="41"/>
      <c r="L2" s="41"/>
    </row>
    <row r="3" spans="1:12" ht="15.75" x14ac:dyDescent="0.25">
      <c r="A3" s="41"/>
      <c r="B3" s="66"/>
      <c r="C3" s="29" t="s">
        <v>165</v>
      </c>
      <c r="D3" s="30" t="s">
        <v>166</v>
      </c>
      <c r="E3" s="14"/>
      <c r="F3" s="41"/>
      <c r="G3" s="41"/>
      <c r="H3" s="41"/>
      <c r="I3" s="41"/>
      <c r="J3" s="41"/>
      <c r="K3" s="41"/>
      <c r="L3" s="41"/>
    </row>
    <row r="4" spans="1:12" ht="14.65" customHeight="1" x14ac:dyDescent="0.25">
      <c r="A4" s="41"/>
      <c r="B4" s="66">
        <v>1</v>
      </c>
      <c r="C4" s="15" t="s">
        <v>167</v>
      </c>
      <c r="D4" s="16"/>
      <c r="E4" s="14"/>
      <c r="F4" s="41" t="s">
        <v>168</v>
      </c>
      <c r="G4" s="41"/>
      <c r="H4" s="41"/>
      <c r="I4" s="41"/>
      <c r="J4" s="41"/>
      <c r="K4" s="41"/>
      <c r="L4" s="41"/>
    </row>
    <row r="5" spans="1:12" ht="14.65" customHeight="1" x14ac:dyDescent="0.25">
      <c r="A5" s="41"/>
      <c r="B5" s="66">
        <v>2</v>
      </c>
      <c r="C5" s="15" t="s">
        <v>169</v>
      </c>
      <c r="D5" s="17"/>
      <c r="E5" s="14"/>
      <c r="F5" s="41" t="s">
        <v>170</v>
      </c>
      <c r="G5" s="41"/>
      <c r="H5" s="41"/>
      <c r="I5" s="41"/>
      <c r="J5" s="41"/>
      <c r="K5" s="41"/>
      <c r="L5" s="41"/>
    </row>
    <row r="6" spans="1:12" ht="14.65" customHeight="1" x14ac:dyDescent="0.25">
      <c r="A6" s="41"/>
      <c r="B6" s="66">
        <v>3</v>
      </c>
      <c r="C6" s="15" t="s">
        <v>171</v>
      </c>
      <c r="D6" s="18"/>
      <c r="E6" s="14"/>
      <c r="F6" s="41" t="s">
        <v>172</v>
      </c>
      <c r="G6" s="41"/>
      <c r="H6" s="41"/>
      <c r="I6" s="41"/>
      <c r="J6" s="41"/>
      <c r="K6" s="41"/>
      <c r="L6" s="41"/>
    </row>
    <row r="7" spans="1:12" ht="14.65" customHeight="1" x14ac:dyDescent="0.25">
      <c r="A7" s="41"/>
      <c r="B7" s="66">
        <v>5</v>
      </c>
      <c r="C7" s="15" t="s">
        <v>173</v>
      </c>
      <c r="D7" s="19">
        <f>D6*92.5%</f>
        <v>0</v>
      </c>
      <c r="E7" s="14"/>
      <c r="F7" s="41" t="s">
        <v>174</v>
      </c>
      <c r="G7" s="41"/>
      <c r="H7" s="41"/>
      <c r="I7" s="41"/>
      <c r="J7" s="41"/>
      <c r="K7" s="41"/>
      <c r="L7" s="41"/>
    </row>
    <row r="8" spans="1:12" ht="14.65" customHeight="1" x14ac:dyDescent="0.25">
      <c r="A8" s="41"/>
      <c r="B8" s="66">
        <v>6</v>
      </c>
      <c r="C8" s="15" t="s">
        <v>175</v>
      </c>
      <c r="D8" s="18"/>
      <c r="E8" s="14"/>
      <c r="F8" s="41"/>
      <c r="G8" s="41"/>
      <c r="H8" s="41"/>
      <c r="I8" s="41"/>
      <c r="J8" s="41"/>
      <c r="K8" s="41"/>
      <c r="L8" s="41"/>
    </row>
    <row r="9" spans="1:12" ht="14.65" customHeight="1" x14ac:dyDescent="0.25">
      <c r="A9" s="41"/>
      <c r="B9" s="66">
        <v>7</v>
      </c>
      <c r="C9" s="15" t="s">
        <v>176</v>
      </c>
      <c r="D9" s="18"/>
      <c r="E9" s="14"/>
      <c r="F9" s="67" t="s">
        <v>177</v>
      </c>
      <c r="G9" s="41"/>
      <c r="H9" s="41"/>
      <c r="I9" s="41"/>
      <c r="J9" s="41"/>
      <c r="K9" s="41"/>
      <c r="L9" s="41"/>
    </row>
    <row r="10" spans="1:12" ht="14.65" customHeight="1" x14ac:dyDescent="0.25">
      <c r="A10" s="41"/>
      <c r="B10" s="66">
        <v>8</v>
      </c>
      <c r="C10" s="15" t="s">
        <v>178</v>
      </c>
      <c r="D10" s="20"/>
      <c r="E10" s="68" t="s">
        <v>179</v>
      </c>
      <c r="F10" s="8" t="s">
        <v>180</v>
      </c>
      <c r="G10" s="41"/>
      <c r="H10" s="41"/>
      <c r="I10" s="41"/>
      <c r="J10" s="41"/>
      <c r="K10" s="41"/>
      <c r="L10" s="41"/>
    </row>
    <row r="11" spans="1:12" ht="14.65" customHeight="1" x14ac:dyDescent="0.25">
      <c r="A11" s="41"/>
      <c r="B11" s="66">
        <v>9</v>
      </c>
      <c r="C11" s="15" t="s">
        <v>181</v>
      </c>
      <c r="D11" s="21">
        <f>D10*D7</f>
        <v>0</v>
      </c>
      <c r="E11" s="14"/>
      <c r="F11" s="41"/>
      <c r="G11" s="41"/>
      <c r="H11" s="41"/>
      <c r="I11" s="41"/>
      <c r="J11" s="41"/>
      <c r="K11" s="41"/>
      <c r="L11" s="41"/>
    </row>
    <row r="12" spans="1:12" ht="14.65" customHeight="1" x14ac:dyDescent="0.25">
      <c r="A12" s="41"/>
      <c r="B12" s="66">
        <v>10</v>
      </c>
      <c r="C12" s="15" t="s">
        <v>182</v>
      </c>
      <c r="D12" s="22">
        <f>IFERROR(D10/D9,0)</f>
        <v>0</v>
      </c>
      <c r="E12" s="14"/>
      <c r="F12" s="41"/>
      <c r="G12" s="41"/>
      <c r="H12" s="41"/>
      <c r="I12" s="41"/>
      <c r="J12" s="41"/>
      <c r="K12" s="41"/>
      <c r="L12" s="41"/>
    </row>
    <row r="13" spans="1:12" ht="14.65" customHeight="1" x14ac:dyDescent="0.25">
      <c r="A13" s="41"/>
      <c r="B13" s="66">
        <v>11</v>
      </c>
      <c r="C13" s="15" t="s">
        <v>183</v>
      </c>
      <c r="D13" s="23">
        <f>IFERROR((D10/D9*D8),0)</f>
        <v>0</v>
      </c>
      <c r="E13" s="14"/>
      <c r="F13" s="41"/>
      <c r="G13" s="41"/>
      <c r="H13" s="41"/>
      <c r="I13" s="41"/>
      <c r="J13" s="41"/>
      <c r="K13" s="41"/>
      <c r="L13" s="41"/>
    </row>
    <row r="14" spans="1:12" ht="14.65" customHeight="1" x14ac:dyDescent="0.25">
      <c r="A14" s="41"/>
      <c r="B14" s="66">
        <v>12</v>
      </c>
      <c r="C14" s="15" t="s">
        <v>184</v>
      </c>
      <c r="D14" s="18"/>
      <c r="E14" s="14"/>
      <c r="F14" s="41" t="s">
        <v>185</v>
      </c>
      <c r="G14" s="41"/>
      <c r="H14" s="41"/>
      <c r="I14" s="41"/>
      <c r="J14" s="41"/>
      <c r="K14" s="41"/>
      <c r="L14" s="41"/>
    </row>
    <row r="15" spans="1:12" ht="14.65" customHeight="1" x14ac:dyDescent="0.25">
      <c r="A15" s="41"/>
      <c r="B15" s="66">
        <v>13</v>
      </c>
      <c r="C15" s="15" t="s">
        <v>186</v>
      </c>
      <c r="D15" s="21">
        <f>D14*(365/7)*36</f>
        <v>0</v>
      </c>
      <c r="E15" s="14"/>
      <c r="F15" s="41"/>
      <c r="G15" s="41"/>
      <c r="H15" s="41"/>
      <c r="I15" s="41"/>
      <c r="J15" s="41"/>
      <c r="K15" s="41"/>
      <c r="L15" s="41"/>
    </row>
    <row r="16" spans="1:12" ht="14.65" customHeight="1" x14ac:dyDescent="0.25">
      <c r="A16" s="41"/>
      <c r="B16" s="66">
        <v>14</v>
      </c>
      <c r="C16" s="15" t="str">
        <f>"Netto roosteruren groepsbegeleiders op de groep TIJDENS de "&amp;TEXT(D10,"#.###")&amp;" openingsuren per jaar"</f>
        <v>Netto roosteruren groepsbegeleiders op de groep TIJDENS de  openingsuren per jaar</v>
      </c>
      <c r="D16" s="20"/>
      <c r="E16" s="68" t="s">
        <v>179</v>
      </c>
      <c r="F16" s="41" t="s">
        <v>187</v>
      </c>
      <c r="G16" s="41"/>
      <c r="H16" s="41"/>
      <c r="I16" s="41"/>
      <c r="J16" s="41"/>
      <c r="K16" s="41"/>
      <c r="L16" s="41"/>
    </row>
    <row r="17" spans="1:12" ht="14.65" customHeight="1" x14ac:dyDescent="0.25">
      <c r="A17" s="41"/>
      <c r="B17" s="66">
        <v>15</v>
      </c>
      <c r="C17" s="15" t="s">
        <v>188</v>
      </c>
      <c r="D17" s="24"/>
      <c r="E17" s="14"/>
      <c r="F17" s="41" t="s">
        <v>189</v>
      </c>
      <c r="G17" s="41"/>
      <c r="H17" s="41"/>
      <c r="I17" s="41"/>
      <c r="J17" s="41"/>
      <c r="K17" s="41"/>
      <c r="L17" s="41"/>
    </row>
    <row r="18" spans="1:12" ht="14.65" customHeight="1" x14ac:dyDescent="0.25">
      <c r="A18" s="41"/>
      <c r="B18" s="66">
        <v>16</v>
      </c>
      <c r="C18" s="15" t="s">
        <v>190</v>
      </c>
      <c r="D18" s="21">
        <f>D17*D13</f>
        <v>0</v>
      </c>
      <c r="E18" s="14"/>
      <c r="F18" s="41"/>
      <c r="G18" s="41"/>
      <c r="H18" s="41"/>
      <c r="I18" s="41"/>
      <c r="J18" s="41"/>
      <c r="K18" s="41"/>
      <c r="L18" s="41"/>
    </row>
    <row r="19" spans="1:12" ht="14.65" customHeight="1" x14ac:dyDescent="0.25">
      <c r="A19" s="41"/>
      <c r="B19" s="66">
        <v>17</v>
      </c>
      <c r="C19" s="15" t="s">
        <v>191</v>
      </c>
      <c r="D19" s="21" t="str">
        <f>IF(COUNTA(D16:D17)=2,D15-D16-D17,"")</f>
        <v/>
      </c>
      <c r="E19" s="14"/>
      <c r="F19" s="41"/>
      <c r="G19" s="41"/>
      <c r="H19" s="41"/>
      <c r="I19" s="41"/>
      <c r="J19" s="41"/>
      <c r="K19" s="41"/>
      <c r="L19" s="41"/>
    </row>
    <row r="20" spans="1:12" ht="14.65" customHeight="1" x14ac:dyDescent="0.25">
      <c r="A20" s="41"/>
      <c r="B20" s="66">
        <v>18</v>
      </c>
      <c r="C20" s="25" t="s">
        <v>192</v>
      </c>
      <c r="D20" s="21" t="str">
        <f>IFERROR((D16+D18)/D14,"")</f>
        <v/>
      </c>
      <c r="E20" s="14"/>
      <c r="F20" s="76" t="str">
        <f>IF(COUNTA(D16:D17,D14)=3," check: kloppen deze twee oranje waarden met jullie administratie?","")</f>
        <v/>
      </c>
      <c r="G20" s="76"/>
      <c r="H20" s="76"/>
      <c r="I20" s="76"/>
      <c r="J20" s="76"/>
      <c r="K20" s="76"/>
      <c r="L20" s="76"/>
    </row>
    <row r="21" spans="1:12" ht="14.65" customHeight="1" x14ac:dyDescent="0.25">
      <c r="A21" s="41"/>
      <c r="B21" s="66">
        <v>19</v>
      </c>
      <c r="C21" s="25" t="s">
        <v>193</v>
      </c>
      <c r="D21" s="26" t="str">
        <f>IFERROR(D20/1878,"")</f>
        <v/>
      </c>
      <c r="E21" s="14"/>
      <c r="F21" s="76"/>
      <c r="G21" s="76"/>
      <c r="H21" s="76"/>
      <c r="I21" s="76"/>
      <c r="J21" s="76"/>
      <c r="K21" s="76"/>
      <c r="L21" s="76"/>
    </row>
    <row r="22" spans="1:12" ht="14.65" customHeight="1" x14ac:dyDescent="0.25">
      <c r="A22" s="41"/>
      <c r="B22" s="13">
        <v>20</v>
      </c>
      <c r="C22" s="27" t="s">
        <v>194</v>
      </c>
      <c r="D22" s="28" t="str">
        <f>IFERROR(D16/D10/D7,"")</f>
        <v/>
      </c>
      <c r="E22" s="14"/>
      <c r="F22" s="41"/>
      <c r="G22" s="8"/>
      <c r="H22" s="8"/>
      <c r="I22" s="8"/>
      <c r="J22" s="8"/>
      <c r="K22" s="8"/>
      <c r="L22" s="8"/>
    </row>
    <row r="23" spans="1:12" ht="14.65" customHeight="1" x14ac:dyDescent="0.25">
      <c r="A23" s="41"/>
      <c r="B23" s="66">
        <v>21</v>
      </c>
      <c r="C23" s="15" t="s">
        <v>195</v>
      </c>
      <c r="D23" s="69" t="str">
        <f>IFERROR(IF(D22&lt;&gt;"",IF(D22&lt;Lijsten!F3,-0.5,IF(D22&gt;Lijsten!G8,0.5,(D22-INDEX(Lijsten!$F:$K,MATCH(D22,Lijsten!$F:$F,1),6))/INDEX(Lijsten!$F:$K,MATCH(D22,Lijsten!$F:$F,1),5)))*4,""),"")</f>
        <v/>
      </c>
      <c r="E23" s="14"/>
      <c r="F23" s="41" t="s">
        <v>196</v>
      </c>
      <c r="G23" s="8"/>
      <c r="H23" s="8"/>
      <c r="I23" s="8"/>
      <c r="J23" s="8"/>
      <c r="K23" s="8"/>
      <c r="L23" s="8"/>
    </row>
    <row r="24" spans="1:12" x14ac:dyDescent="0.25">
      <c r="A24" s="41"/>
      <c r="B24" s="41"/>
      <c r="C24" s="41"/>
      <c r="D24" s="41"/>
      <c r="E24" s="41"/>
      <c r="F24" s="70" t="s">
        <v>197</v>
      </c>
      <c r="G24" s="41"/>
      <c r="H24" s="41"/>
      <c r="I24" s="41"/>
      <c r="J24" s="41"/>
      <c r="K24" s="41"/>
      <c r="L24" s="41"/>
    </row>
    <row r="25" spans="1:12" ht="15.75" x14ac:dyDescent="0.25">
      <c r="A25" s="41"/>
      <c r="B25" s="31" t="str">
        <f>IFERROR(IF(D22&gt;0,"Intensiteit: '"&amp;INDEX(Lijsten!F:L,MATCH($D$22,Lijsten!F:F,1),3)&amp;"'. Bandbreedte begeleidingsintensiteit: "&amp;INDEX(Lijsten!F:L,MATCH($D$22,Lijsten!F:F,1),4)&amp;".   Tarief: "&amp;TEXT(INDEX(Lijsten!F:L,MATCH(D22,Lijsten!F:F,1),7)," € 00,00")&amp; " per uur","Vul alle grijze velden in om de intensiteitsbepaling te zien."),"Vul alle grijze velden in om de intensiteitsbepaling te zien.")</f>
        <v>Vul alle grijze velden in om de intensiteitsbepaling te zien.</v>
      </c>
      <c r="C25" s="8"/>
      <c r="D25" s="41"/>
      <c r="E25" s="41"/>
      <c r="F25" s="41"/>
      <c r="G25" s="41"/>
      <c r="H25" s="41"/>
      <c r="I25" s="41"/>
      <c r="J25" s="41"/>
      <c r="K25" s="41"/>
      <c r="L25" s="41"/>
    </row>
    <row r="26" spans="1:12" x14ac:dyDescent="0.25">
      <c r="A26" s="41"/>
      <c r="B26" s="41"/>
      <c r="C26" s="41"/>
      <c r="D26" s="41"/>
      <c r="E26" s="41"/>
      <c r="F26" s="41"/>
      <c r="G26" s="41"/>
      <c r="H26" s="41"/>
      <c r="I26" s="41"/>
      <c r="J26" s="41"/>
      <c r="K26" s="41"/>
      <c r="L26" s="41"/>
    </row>
    <row r="27" spans="1:12" x14ac:dyDescent="0.25">
      <c r="A27" s="41"/>
      <c r="B27" s="41"/>
      <c r="C27" s="41"/>
      <c r="D27" s="62"/>
      <c r="E27" s="41"/>
      <c r="F27" s="41"/>
      <c r="G27" s="41"/>
      <c r="H27" s="41"/>
      <c r="I27" s="41"/>
      <c r="J27" s="41"/>
      <c r="K27" s="41"/>
      <c r="L27" s="41"/>
    </row>
    <row r="28" spans="1:12" x14ac:dyDescent="0.25">
      <c r="A28" s="41"/>
      <c r="B28" s="41"/>
      <c r="C28" s="71"/>
      <c r="D28" s="41"/>
      <c r="E28" s="41"/>
      <c r="F28" s="41"/>
      <c r="G28" s="41"/>
      <c r="H28" s="41"/>
      <c r="I28" s="41"/>
      <c r="J28" s="41"/>
      <c r="K28" s="41"/>
      <c r="L28" s="41"/>
    </row>
  </sheetData>
  <sheetProtection algorithmName="SHA-512" hashValue="/bpWuSqBxnccj0ZbeTxNwVLHWWW2awRtw7icFxRkH2K6RBBBta1N2hBwM+B8mmo300ZseZNAoaFTqSuNrkMwYw==" saltValue="5/EzYuzIaZVqiFoj5DUOUQ==" spinCount="100000" sheet="1" scenarios="1" formatColumns="0"/>
  <mergeCells count="1">
    <mergeCell ref="F20:L21"/>
  </mergeCells>
  <conditionalFormatting sqref="D4:D6 D8:D10 D14 D16:D18">
    <cfRule type="expression" dxfId="56" priority="3">
      <formula>D4=""</formula>
    </cfRule>
  </conditionalFormatting>
  <conditionalFormatting sqref="D20:D21">
    <cfRule type="expression" dxfId="55" priority="2">
      <formula>AND($D$14&gt;0,$D$16&gt;0,$D$18&gt;0,$D$20&gt;0)</formula>
    </cfRule>
  </conditionalFormatting>
  <conditionalFormatting sqref="F20:L21">
    <cfRule type="expression" dxfId="54" priority="1">
      <formula>COUNTA($D$16:$D$17,$D$14)=3</formula>
    </cfRule>
  </conditionalFormatting>
  <dataValidations count="2">
    <dataValidation type="list" allowBlank="1" showInputMessage="1" showErrorMessage="1" sqref="D6" xr:uid="{2BB6F017-6A77-4B90-854F-3ED87063333E}">
      <formula1>bez</formula1>
    </dataValidation>
    <dataValidation allowBlank="1" showInputMessage="1" showErrorMessage="1" sqref="D9" xr:uid="{F6EB6276-A003-4033-9A3A-0E187A685594}"/>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92E2C-26BF-462E-81ED-15195991D7CC}">
  <sheetPr codeName="Blad8">
    <pageSetUpPr fitToPage="1"/>
  </sheetPr>
  <dimension ref="A1:L28"/>
  <sheetViews>
    <sheetView showGridLines="0" showRowColHeaders="0" showZeros="0" zoomScaleNormal="100" workbookViewId="0"/>
  </sheetViews>
  <sheetFormatPr defaultColWidth="9.140625" defaultRowHeight="15" x14ac:dyDescent="0.25"/>
  <cols>
    <col min="1" max="1" width="3" customWidth="1"/>
    <col min="2" max="2" width="4" customWidth="1"/>
    <col min="3" max="3" width="87.85546875" customWidth="1"/>
    <col min="4" max="4" width="23.5703125" customWidth="1"/>
    <col min="5" max="5" width="3.42578125" customWidth="1"/>
    <col min="6" max="6" width="7.7109375" customWidth="1"/>
  </cols>
  <sheetData>
    <row r="1" spans="1:12" x14ac:dyDescent="0.25">
      <c r="A1" s="41"/>
      <c r="B1" s="41"/>
      <c r="C1" s="41"/>
      <c r="D1" s="41"/>
      <c r="E1" s="41"/>
      <c r="F1" s="41"/>
      <c r="G1" s="41"/>
      <c r="H1" s="41"/>
      <c r="I1" s="41"/>
      <c r="J1" s="41"/>
      <c r="K1" s="41"/>
      <c r="L1" s="41"/>
    </row>
    <row r="2" spans="1:12" x14ac:dyDescent="0.25">
      <c r="A2" s="41"/>
      <c r="B2" s="41"/>
      <c r="C2" s="41"/>
      <c r="D2" s="41"/>
      <c r="E2" s="41"/>
      <c r="F2" s="41"/>
      <c r="G2" s="41"/>
      <c r="H2" s="41"/>
      <c r="I2" s="41"/>
      <c r="J2" s="41"/>
      <c r="K2" s="41"/>
      <c r="L2" s="41"/>
    </row>
    <row r="3" spans="1:12" ht="15.75" x14ac:dyDescent="0.25">
      <c r="A3" s="41"/>
      <c r="B3" s="66"/>
      <c r="C3" s="29" t="s">
        <v>165</v>
      </c>
      <c r="D3" s="30" t="s">
        <v>166</v>
      </c>
      <c r="E3" s="14"/>
      <c r="F3" s="41"/>
      <c r="G3" s="41"/>
      <c r="H3" s="41"/>
      <c r="I3" s="41"/>
      <c r="J3" s="41"/>
      <c r="K3" s="41"/>
      <c r="L3" s="41"/>
    </row>
    <row r="4" spans="1:12" ht="14.65" customHeight="1" x14ac:dyDescent="0.25">
      <c r="A4" s="41"/>
      <c r="B4" s="66">
        <v>1</v>
      </c>
      <c r="C4" s="15" t="s">
        <v>167</v>
      </c>
      <c r="D4" s="16"/>
      <c r="E4" s="14"/>
      <c r="F4" s="41" t="s">
        <v>168</v>
      </c>
      <c r="G4" s="41"/>
      <c r="H4" s="41"/>
      <c r="I4" s="41"/>
      <c r="J4" s="41"/>
      <c r="K4" s="41"/>
      <c r="L4" s="41"/>
    </row>
    <row r="5" spans="1:12" ht="14.65" customHeight="1" x14ac:dyDescent="0.25">
      <c r="A5" s="41"/>
      <c r="B5" s="66">
        <v>2</v>
      </c>
      <c r="C5" s="15" t="s">
        <v>169</v>
      </c>
      <c r="D5" s="17"/>
      <c r="E5" s="14"/>
      <c r="F5" s="41" t="s">
        <v>170</v>
      </c>
      <c r="G5" s="41"/>
      <c r="H5" s="41"/>
      <c r="I5" s="41"/>
      <c r="J5" s="41"/>
      <c r="K5" s="41"/>
      <c r="L5" s="41"/>
    </row>
    <row r="6" spans="1:12" ht="14.65" customHeight="1" x14ac:dyDescent="0.25">
      <c r="A6" s="41"/>
      <c r="B6" s="66">
        <v>3</v>
      </c>
      <c r="C6" s="15" t="s">
        <v>171</v>
      </c>
      <c r="D6" s="18"/>
      <c r="E6" s="14"/>
      <c r="F6" s="41" t="s">
        <v>172</v>
      </c>
      <c r="G6" s="41"/>
      <c r="H6" s="41"/>
      <c r="I6" s="41"/>
      <c r="J6" s="41"/>
      <c r="K6" s="41"/>
      <c r="L6" s="41"/>
    </row>
    <row r="7" spans="1:12" ht="14.65" customHeight="1" x14ac:dyDescent="0.25">
      <c r="A7" s="41"/>
      <c r="B7" s="66">
        <v>5</v>
      </c>
      <c r="C7" s="15" t="s">
        <v>173</v>
      </c>
      <c r="D7" s="19">
        <f>D6*92.5%</f>
        <v>0</v>
      </c>
      <c r="E7" s="14"/>
      <c r="F7" s="41" t="s">
        <v>174</v>
      </c>
      <c r="G7" s="41"/>
      <c r="H7" s="41"/>
      <c r="I7" s="41"/>
      <c r="J7" s="41"/>
      <c r="K7" s="41"/>
      <c r="L7" s="41"/>
    </row>
    <row r="8" spans="1:12" ht="14.65" customHeight="1" x14ac:dyDescent="0.25">
      <c r="A8" s="41"/>
      <c r="B8" s="66">
        <v>6</v>
      </c>
      <c r="C8" s="15" t="s">
        <v>175</v>
      </c>
      <c r="D8" s="18"/>
      <c r="E8" s="14"/>
      <c r="F8" s="41"/>
      <c r="G8" s="41"/>
      <c r="H8" s="41"/>
      <c r="I8" s="41"/>
      <c r="J8" s="41"/>
      <c r="K8" s="41"/>
      <c r="L8" s="41"/>
    </row>
    <row r="9" spans="1:12" ht="14.65" customHeight="1" x14ac:dyDescent="0.25">
      <c r="A9" s="41"/>
      <c r="B9" s="66">
        <v>7</v>
      </c>
      <c r="C9" s="15" t="s">
        <v>176</v>
      </c>
      <c r="D9" s="18"/>
      <c r="E9" s="14"/>
      <c r="F9" s="67" t="s">
        <v>177</v>
      </c>
      <c r="G9" s="41"/>
      <c r="H9" s="41"/>
      <c r="I9" s="41"/>
      <c r="J9" s="41"/>
      <c r="K9" s="41"/>
      <c r="L9" s="41"/>
    </row>
    <row r="10" spans="1:12" ht="14.65" customHeight="1" x14ac:dyDescent="0.25">
      <c r="A10" s="41"/>
      <c r="B10" s="66">
        <v>8</v>
      </c>
      <c r="C10" s="15" t="s">
        <v>178</v>
      </c>
      <c r="D10" s="20"/>
      <c r="E10" s="68" t="s">
        <v>179</v>
      </c>
      <c r="F10" s="8" t="s">
        <v>180</v>
      </c>
      <c r="G10" s="41"/>
      <c r="H10" s="41"/>
      <c r="I10" s="41"/>
      <c r="J10" s="41"/>
      <c r="K10" s="41"/>
      <c r="L10" s="41"/>
    </row>
    <row r="11" spans="1:12" ht="14.65" customHeight="1" x14ac:dyDescent="0.25">
      <c r="A11" s="41"/>
      <c r="B11" s="66">
        <v>9</v>
      </c>
      <c r="C11" s="15" t="s">
        <v>181</v>
      </c>
      <c r="D11" s="21">
        <f>D10*D7</f>
        <v>0</v>
      </c>
      <c r="E11" s="14"/>
      <c r="F11" s="41"/>
      <c r="G11" s="41"/>
      <c r="H11" s="41"/>
      <c r="I11" s="41"/>
      <c r="J11" s="41"/>
      <c r="K11" s="41"/>
      <c r="L11" s="41"/>
    </row>
    <row r="12" spans="1:12" ht="14.65" customHeight="1" x14ac:dyDescent="0.25">
      <c r="A12" s="41"/>
      <c r="B12" s="66">
        <v>10</v>
      </c>
      <c r="C12" s="15" t="s">
        <v>182</v>
      </c>
      <c r="D12" s="22">
        <f>IFERROR(D10/D9,0)</f>
        <v>0</v>
      </c>
      <c r="E12" s="14"/>
      <c r="F12" s="41"/>
      <c r="G12" s="41"/>
      <c r="H12" s="41"/>
      <c r="I12" s="41"/>
      <c r="J12" s="41"/>
      <c r="K12" s="41"/>
      <c r="L12" s="41"/>
    </row>
    <row r="13" spans="1:12" ht="14.65" customHeight="1" x14ac:dyDescent="0.25">
      <c r="A13" s="41"/>
      <c r="B13" s="66">
        <v>11</v>
      </c>
      <c r="C13" s="15" t="s">
        <v>183</v>
      </c>
      <c r="D13" s="23">
        <f>IFERROR((D10/D9*D8),0)</f>
        <v>0</v>
      </c>
      <c r="E13" s="14"/>
      <c r="F13" s="41"/>
      <c r="G13" s="41"/>
      <c r="H13" s="41"/>
      <c r="I13" s="41"/>
      <c r="J13" s="41"/>
      <c r="K13" s="41"/>
      <c r="L13" s="41"/>
    </row>
    <row r="14" spans="1:12" ht="14.65" customHeight="1" x14ac:dyDescent="0.25">
      <c r="A14" s="41"/>
      <c r="B14" s="66">
        <v>12</v>
      </c>
      <c r="C14" s="15" t="s">
        <v>184</v>
      </c>
      <c r="D14" s="18"/>
      <c r="E14" s="14"/>
      <c r="F14" s="41" t="s">
        <v>185</v>
      </c>
      <c r="G14" s="41"/>
      <c r="H14" s="41"/>
      <c r="I14" s="41"/>
      <c r="J14" s="41"/>
      <c r="K14" s="41"/>
      <c r="L14" s="41"/>
    </row>
    <row r="15" spans="1:12" ht="14.65" customHeight="1" x14ac:dyDescent="0.25">
      <c r="A15" s="41"/>
      <c r="B15" s="66">
        <v>13</v>
      </c>
      <c r="C15" s="15" t="s">
        <v>186</v>
      </c>
      <c r="D15" s="21">
        <f>D14*(365/7)*36</f>
        <v>0</v>
      </c>
      <c r="E15" s="14"/>
      <c r="F15" s="41"/>
      <c r="G15" s="41"/>
      <c r="H15" s="41"/>
      <c r="I15" s="41"/>
      <c r="J15" s="41"/>
      <c r="K15" s="41"/>
      <c r="L15" s="41"/>
    </row>
    <row r="16" spans="1:12" ht="14.65" customHeight="1" x14ac:dyDescent="0.25">
      <c r="A16" s="41"/>
      <c r="B16" s="66">
        <v>14</v>
      </c>
      <c r="C16" s="15" t="str">
        <f>"Netto roosteruren groepsbegeleiders op de groep TIJDENS de "&amp;TEXT(D10,"#.###")&amp;" openingsuren per jaar"</f>
        <v>Netto roosteruren groepsbegeleiders op de groep TIJDENS de  openingsuren per jaar</v>
      </c>
      <c r="D16" s="20"/>
      <c r="E16" s="68" t="s">
        <v>179</v>
      </c>
      <c r="F16" s="41" t="s">
        <v>187</v>
      </c>
      <c r="G16" s="41"/>
      <c r="H16" s="41"/>
      <c r="I16" s="41"/>
      <c r="J16" s="41"/>
      <c r="K16" s="41"/>
      <c r="L16" s="41"/>
    </row>
    <row r="17" spans="1:12" ht="14.65" customHeight="1" x14ac:dyDescent="0.25">
      <c r="A17" s="41"/>
      <c r="B17" s="66">
        <v>15</v>
      </c>
      <c r="C17" s="15" t="s">
        <v>188</v>
      </c>
      <c r="D17" s="24"/>
      <c r="E17" s="14"/>
      <c r="F17" s="41" t="s">
        <v>189</v>
      </c>
      <c r="G17" s="41"/>
      <c r="H17" s="41"/>
      <c r="I17" s="41"/>
      <c r="J17" s="41"/>
      <c r="K17" s="41"/>
      <c r="L17" s="41"/>
    </row>
    <row r="18" spans="1:12" ht="14.65" customHeight="1" x14ac:dyDescent="0.25">
      <c r="A18" s="41"/>
      <c r="B18" s="66">
        <v>16</v>
      </c>
      <c r="C18" s="15" t="s">
        <v>190</v>
      </c>
      <c r="D18" s="21">
        <f>D17*D13</f>
        <v>0</v>
      </c>
      <c r="E18" s="14"/>
      <c r="F18" s="41"/>
      <c r="G18" s="41"/>
      <c r="H18" s="41"/>
      <c r="I18" s="41"/>
      <c r="J18" s="41"/>
      <c r="K18" s="41"/>
      <c r="L18" s="41"/>
    </row>
    <row r="19" spans="1:12" ht="14.65" customHeight="1" x14ac:dyDescent="0.25">
      <c r="A19" s="41"/>
      <c r="B19" s="66">
        <v>17</v>
      </c>
      <c r="C19" s="15" t="s">
        <v>191</v>
      </c>
      <c r="D19" s="21" t="str">
        <f>IF(COUNTA(D16:D17)=2,D15-D16-D17,"")</f>
        <v/>
      </c>
      <c r="E19" s="14"/>
      <c r="F19" s="41"/>
      <c r="G19" s="41"/>
      <c r="H19" s="41"/>
      <c r="I19" s="41"/>
      <c r="J19" s="41"/>
      <c r="K19" s="41"/>
      <c r="L19" s="41"/>
    </row>
    <row r="20" spans="1:12" ht="14.65" customHeight="1" x14ac:dyDescent="0.25">
      <c r="A20" s="41"/>
      <c r="B20" s="66">
        <v>18</v>
      </c>
      <c r="C20" s="25" t="s">
        <v>192</v>
      </c>
      <c r="D20" s="21" t="str">
        <f>IFERROR((D16+D18)/D14,"")</f>
        <v/>
      </c>
      <c r="E20" s="14"/>
      <c r="F20" s="76" t="str">
        <f>IF(COUNTA(D16:D17,D14)=3," check: kloppen deze twee oranje waarden met jullie administratie?","")</f>
        <v/>
      </c>
      <c r="G20" s="76"/>
      <c r="H20" s="76"/>
      <c r="I20" s="76"/>
      <c r="J20" s="76"/>
      <c r="K20" s="76"/>
      <c r="L20" s="76"/>
    </row>
    <row r="21" spans="1:12" ht="14.65" customHeight="1" x14ac:dyDescent="0.25">
      <c r="A21" s="41"/>
      <c r="B21" s="66">
        <v>19</v>
      </c>
      <c r="C21" s="25" t="s">
        <v>193</v>
      </c>
      <c r="D21" s="26" t="str">
        <f>IFERROR(D20/1878,"")</f>
        <v/>
      </c>
      <c r="E21" s="14"/>
      <c r="F21" s="76"/>
      <c r="G21" s="76"/>
      <c r="H21" s="76"/>
      <c r="I21" s="76"/>
      <c r="J21" s="76"/>
      <c r="K21" s="76"/>
      <c r="L21" s="76"/>
    </row>
    <row r="22" spans="1:12" ht="14.65" customHeight="1" x14ac:dyDescent="0.25">
      <c r="A22" s="41"/>
      <c r="B22" s="13">
        <v>20</v>
      </c>
      <c r="C22" s="27" t="s">
        <v>194</v>
      </c>
      <c r="D22" s="28" t="str">
        <f>IFERROR(D16/D10/D7,"")</f>
        <v/>
      </c>
      <c r="E22" s="14"/>
      <c r="F22" s="41"/>
      <c r="G22" s="8"/>
      <c r="H22" s="8"/>
      <c r="I22" s="8"/>
      <c r="J22" s="8"/>
      <c r="K22" s="8"/>
      <c r="L22" s="8"/>
    </row>
    <row r="23" spans="1:12" ht="14.65" customHeight="1" x14ac:dyDescent="0.25">
      <c r="A23" s="41"/>
      <c r="B23" s="66">
        <v>21</v>
      </c>
      <c r="C23" s="15" t="s">
        <v>195</v>
      </c>
      <c r="D23" s="69" t="str">
        <f>IFERROR(IF(D22&lt;&gt;"",IF(D22&lt;Lijsten!F3,-0.5,IF(D22&gt;Lijsten!G8,0.5,(D22-INDEX(Lijsten!$F:$K,MATCH(D22,Lijsten!$F:$F,1),6))/INDEX(Lijsten!$F:$K,MATCH(D22,Lijsten!$F:$F,1),5)))*4,""),"")</f>
        <v/>
      </c>
      <c r="E23" s="14"/>
      <c r="F23" s="41" t="s">
        <v>196</v>
      </c>
      <c r="G23" s="8"/>
      <c r="H23" s="8"/>
      <c r="I23" s="8"/>
      <c r="J23" s="8"/>
      <c r="K23" s="8"/>
      <c r="L23" s="8"/>
    </row>
    <row r="24" spans="1:12" x14ac:dyDescent="0.25">
      <c r="A24" s="41"/>
      <c r="B24" s="41"/>
      <c r="C24" s="41"/>
      <c r="D24" s="41"/>
      <c r="E24" s="41"/>
      <c r="F24" s="70" t="s">
        <v>197</v>
      </c>
      <c r="G24" s="41"/>
      <c r="H24" s="41"/>
      <c r="I24" s="41"/>
      <c r="J24" s="41"/>
      <c r="K24" s="41"/>
      <c r="L24" s="41"/>
    </row>
    <row r="25" spans="1:12" ht="15.75" x14ac:dyDescent="0.25">
      <c r="A25" s="41"/>
      <c r="B25" s="31" t="str">
        <f>IFERROR(IF(D22&gt;0,"Intensiteit: '"&amp;INDEX(Lijsten!F:L,MATCH($D$22,Lijsten!F:F,1),3)&amp;"'. Bandbreedte begeleidingsintensiteit: "&amp;INDEX(Lijsten!F:L,MATCH($D$22,Lijsten!F:F,1),4)&amp;".   Tarief: "&amp;TEXT(INDEX(Lijsten!F:L,MATCH(D22,Lijsten!F:F,1),7)," € 00,00")&amp; " per uur","Vul alle grijze velden in om de intensiteitsbepaling te zien."),"Vul alle grijze velden in om de intensiteitsbepaling te zien.")</f>
        <v>Vul alle grijze velden in om de intensiteitsbepaling te zien.</v>
      </c>
      <c r="C25" s="8"/>
      <c r="D25" s="41"/>
      <c r="E25" s="41"/>
      <c r="F25" s="41"/>
      <c r="G25" s="41"/>
      <c r="H25" s="41"/>
      <c r="I25" s="41"/>
      <c r="J25" s="41"/>
      <c r="K25" s="41"/>
      <c r="L25" s="41"/>
    </row>
    <row r="26" spans="1:12" x14ac:dyDescent="0.25">
      <c r="A26" s="41"/>
      <c r="B26" s="41"/>
      <c r="C26" s="41"/>
      <c r="D26" s="41"/>
      <c r="E26" s="41"/>
      <c r="F26" s="41"/>
      <c r="G26" s="41"/>
      <c r="H26" s="41"/>
      <c r="I26" s="41"/>
      <c r="J26" s="41"/>
      <c r="K26" s="41"/>
      <c r="L26" s="41"/>
    </row>
    <row r="27" spans="1:12" x14ac:dyDescent="0.25">
      <c r="A27" s="41"/>
      <c r="B27" s="41"/>
      <c r="C27" s="41"/>
      <c r="D27" s="62"/>
      <c r="E27" s="41"/>
      <c r="F27" s="41"/>
      <c r="G27" s="41"/>
      <c r="H27" s="41"/>
      <c r="I27" s="41"/>
      <c r="J27" s="41"/>
      <c r="K27" s="41"/>
      <c r="L27" s="41"/>
    </row>
    <row r="28" spans="1:12" x14ac:dyDescent="0.25">
      <c r="A28" s="41"/>
      <c r="B28" s="41"/>
      <c r="C28" s="71"/>
      <c r="D28" s="41"/>
      <c r="E28" s="41"/>
      <c r="F28" s="41"/>
      <c r="G28" s="41"/>
      <c r="H28" s="41"/>
      <c r="I28" s="41"/>
      <c r="J28" s="41"/>
      <c r="K28" s="41"/>
      <c r="L28" s="41"/>
    </row>
  </sheetData>
  <sheetProtection algorithmName="SHA-512" hashValue="R6kIz5bAn7Y4MJsb74xO7XzDBgAfbOnimIDkCvb95yfxJnNW1Vm9Zchlt8DvE0xdkWJ074mXZGsjORDsX0TdcQ==" saltValue="dHqwRgHTsoVhY1SbvGmGzQ==" spinCount="100000" sheet="1" scenarios="1" formatColumns="0"/>
  <mergeCells count="1">
    <mergeCell ref="F20:L21"/>
  </mergeCells>
  <conditionalFormatting sqref="D4:D6 D8:D10 D14 D16:D18">
    <cfRule type="expression" dxfId="53" priority="3">
      <formula>D4=""</formula>
    </cfRule>
  </conditionalFormatting>
  <conditionalFormatting sqref="D20:D21">
    <cfRule type="expression" dxfId="52" priority="2">
      <formula>AND($D$14&gt;0,$D$16&gt;0,$D$18&gt;0,$D$20&gt;0)</formula>
    </cfRule>
  </conditionalFormatting>
  <conditionalFormatting sqref="F20:L21">
    <cfRule type="expression" dxfId="51" priority="1">
      <formula>COUNTA($D$16:$D$17,$D$14)=3</formula>
    </cfRule>
  </conditionalFormatting>
  <dataValidations count="2">
    <dataValidation type="list" allowBlank="1" showInputMessage="1" showErrorMessage="1" sqref="D6" xr:uid="{ECC8E98A-9BE2-4B85-9E55-9504B4610A54}">
      <formula1>bez</formula1>
    </dataValidation>
    <dataValidation allowBlank="1" showInputMessage="1" showErrorMessage="1" sqref="D9" xr:uid="{89608A33-CDE8-496E-8569-13DC21D23C5C}"/>
  </dataValidations>
  <pageMargins left="0.70866141732283472" right="0.70866141732283472" top="0.74803149606299213" bottom="0.74803149606299213" header="0.31496062992125984" footer="0.31496062992125984"/>
  <pageSetup paperSize="9" orientation="landscape"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51F7CAD80B4544B7430A32415DF531" ma:contentTypeVersion="9" ma:contentTypeDescription="Een nieuw document maken." ma:contentTypeScope="" ma:versionID="27fe2ae1bab6e32b40d319768b053fb9">
  <xsd:schema xmlns:xsd="http://www.w3.org/2001/XMLSchema" xmlns:xs="http://www.w3.org/2001/XMLSchema" xmlns:p="http://schemas.microsoft.com/office/2006/metadata/properties" xmlns:ns2="7d1f4809-a167-4d57-8406-7512ad2fe051" xmlns:ns3="70c40110-8597-4bdd-8177-65c2b055a15e" targetNamespace="http://schemas.microsoft.com/office/2006/metadata/properties" ma:root="true" ma:fieldsID="75cb012d8d1c25209b76663edbae9f25" ns2:_="" ns3:_="">
    <xsd:import namespace="7d1f4809-a167-4d57-8406-7512ad2fe051"/>
    <xsd:import namespace="70c40110-8597-4bdd-8177-65c2b055a15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1f4809-a167-4d57-8406-7512ad2fe0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7745904b-4a30-4acb-a2b1-33f6399f4dc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0c40110-8597-4bdd-8177-65c2b055a15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19aadf7e-94db-498d-8576-ddb4a3f3f1ef}" ma:internalName="TaxCatchAll" ma:showField="CatchAllData" ma:web="70c40110-8597-4bdd-8177-65c2b055a1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d1f4809-a167-4d57-8406-7512ad2fe051">
      <Terms xmlns="http://schemas.microsoft.com/office/infopath/2007/PartnerControls"/>
    </lcf76f155ced4ddcb4097134ff3c332f>
    <TaxCatchAll xmlns="70c40110-8597-4bdd-8177-65c2b055a15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E201D0-BC2E-4698-A20B-198D434BA666}"/>
</file>

<file path=customXml/itemProps2.xml><?xml version="1.0" encoding="utf-8"?>
<ds:datastoreItem xmlns:ds="http://schemas.openxmlformats.org/officeDocument/2006/customXml" ds:itemID="{0A0A7FEA-2185-4D90-A93B-454E5C78525D}">
  <ds:schemaRefs>
    <ds:schemaRef ds:uri="http://schemas.microsoft.com/office/2006/metadata/properties"/>
    <ds:schemaRef ds:uri="http://schemas.microsoft.com/office/infopath/2007/PartnerControls"/>
    <ds:schemaRef ds:uri="7d1f4809-a167-4d57-8406-7512ad2fe051"/>
    <ds:schemaRef ds:uri="70c40110-8597-4bdd-8177-65c2b055a15e"/>
  </ds:schemaRefs>
</ds:datastoreItem>
</file>

<file path=customXml/itemProps3.xml><?xml version="1.0" encoding="utf-8"?>
<ds:datastoreItem xmlns:ds="http://schemas.openxmlformats.org/officeDocument/2006/customXml" ds:itemID="{C2890237-9098-4FFB-A916-44EE92A919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26</vt:i4>
      </vt:variant>
      <vt:variant>
        <vt:lpstr>Benoemde bereiken</vt:lpstr>
      </vt:variant>
      <vt:variant>
        <vt:i4>28</vt:i4>
      </vt:variant>
    </vt:vector>
  </HeadingPairs>
  <TitlesOfParts>
    <vt:vector size="54" baseType="lpstr">
      <vt:lpstr>Versiebeheer</vt:lpstr>
      <vt:lpstr>Algemene instructie</vt:lpstr>
      <vt:lpstr>Invulinstructie per vraag</vt:lpstr>
      <vt:lpstr>Verzamelblad</vt:lpstr>
      <vt:lpstr>Lijsten</vt:lpstr>
      <vt:lpstr>Techniek</vt:lpstr>
      <vt:lpstr>Groepsaanbod groep 1</vt:lpstr>
      <vt:lpstr>Groepsaanbod groep 2</vt:lpstr>
      <vt:lpstr>Groepsaanbod groep 3</vt:lpstr>
      <vt:lpstr>Groepsaanbod groep 4</vt:lpstr>
      <vt:lpstr>Groepsaanbod groep 5</vt:lpstr>
      <vt:lpstr>Groepsaanbod groep 6</vt:lpstr>
      <vt:lpstr>Groepsaanbod groep 7</vt:lpstr>
      <vt:lpstr>Groepsaanbod groep 8</vt:lpstr>
      <vt:lpstr>Groepsaanbod groep 9</vt:lpstr>
      <vt:lpstr>Groepsaanbod groep 10</vt:lpstr>
      <vt:lpstr>Groepsaanbod groep 11</vt:lpstr>
      <vt:lpstr>Groepsaanbod groep 12</vt:lpstr>
      <vt:lpstr>Groepsaanbod groep 13</vt:lpstr>
      <vt:lpstr>Groepsaanbod groep 14</vt:lpstr>
      <vt:lpstr>Groepsaanbod groep 15</vt:lpstr>
      <vt:lpstr>Groepsaanbod groep 16</vt:lpstr>
      <vt:lpstr>Groepsaanbod groep 17</vt:lpstr>
      <vt:lpstr>Groepsaanbod groep 18</vt:lpstr>
      <vt:lpstr>Groepsaanbod groep 19</vt:lpstr>
      <vt:lpstr>Groepsaanbod groep 20</vt:lpstr>
      <vt:lpstr>'Algemene instructie'!Afdrukbereik</vt:lpstr>
      <vt:lpstr>'Groepsaanbod groep 1'!Afdrukbereik</vt:lpstr>
      <vt:lpstr>'Groepsaanbod groep 10'!Afdrukbereik</vt:lpstr>
      <vt:lpstr>'Groepsaanbod groep 11'!Afdrukbereik</vt:lpstr>
      <vt:lpstr>'Groepsaanbod groep 12'!Afdrukbereik</vt:lpstr>
      <vt:lpstr>'Groepsaanbod groep 13'!Afdrukbereik</vt:lpstr>
      <vt:lpstr>'Groepsaanbod groep 14'!Afdrukbereik</vt:lpstr>
      <vt:lpstr>'Groepsaanbod groep 15'!Afdrukbereik</vt:lpstr>
      <vt:lpstr>'Groepsaanbod groep 16'!Afdrukbereik</vt:lpstr>
      <vt:lpstr>'Groepsaanbod groep 17'!Afdrukbereik</vt:lpstr>
      <vt:lpstr>'Groepsaanbod groep 18'!Afdrukbereik</vt:lpstr>
      <vt:lpstr>'Groepsaanbod groep 19'!Afdrukbereik</vt:lpstr>
      <vt:lpstr>'Groepsaanbod groep 2'!Afdrukbereik</vt:lpstr>
      <vt:lpstr>'Groepsaanbod groep 20'!Afdrukbereik</vt:lpstr>
      <vt:lpstr>'Groepsaanbod groep 3'!Afdrukbereik</vt:lpstr>
      <vt:lpstr>'Groepsaanbod groep 4'!Afdrukbereik</vt:lpstr>
      <vt:lpstr>'Groepsaanbod groep 5'!Afdrukbereik</vt:lpstr>
      <vt:lpstr>'Groepsaanbod groep 6'!Afdrukbereik</vt:lpstr>
      <vt:lpstr>'Groepsaanbod groep 7'!Afdrukbereik</vt:lpstr>
      <vt:lpstr>'Groepsaanbod groep 8'!Afdrukbereik</vt:lpstr>
      <vt:lpstr>'Groepsaanbod groep 9'!Afdrukbereik</vt:lpstr>
      <vt:lpstr>'Invulinstructie per vraag'!Afdrukbereik</vt:lpstr>
      <vt:lpstr>bez</vt:lpstr>
      <vt:lpstr>bezetting</vt:lpstr>
      <vt:lpstr>cap</vt:lpstr>
      <vt:lpstr>dag</vt:lpstr>
      <vt:lpstr>ja</vt:lpstr>
      <vt:lpstr>producten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Bijleveld Advies</dc:creator>
  <cp:keywords/>
  <dc:description/>
  <cp:lastModifiedBy>Johan Meijerink</cp:lastModifiedBy>
  <cp:revision/>
  <dcterms:created xsi:type="dcterms:W3CDTF">2018-04-24T11:48:23Z</dcterms:created>
  <dcterms:modified xsi:type="dcterms:W3CDTF">2026-02-16T09:43:38Z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0x010100BD51F7CAD80B4544B7430A32415DF531</vt:lpwstr>
  </property>
  <property fmtid="{D5CDD505-2E9C-101B-9397-08002B2CF9AE}" pid="3" name="MediaServiceImageTags">
    <vt:lpwstr/>
  </property>
  <property fmtid="{D5CDD505-2E9C-101B-9397-08002B2CF9AE}" pid="4" name="Order">
    <vt:r8>42293700</vt:r8>
  </property>
  <property fmtid="{D5CDD505-2E9C-101B-9397-08002B2CF9AE}" pid="5" name="GUID">
    <vt:lpwstr>850a17e7-c54b-4911-a694-f88c7e7203ad</vt:lpwstr>
  </property>
  <property fmtid="{D5CDD505-2E9C-101B-9397-08002B2CF9AE}" pid="6" name="xd_Signature">
    <vt:bool>false</vt:bool>
  </property>
  <property fmtid="{D5CDD505-2E9C-101B-9397-08002B2CF9AE}" pid="7" name="xd_ProgID">
    <vt:lpwstr/>
  </property>
  <property fmtid="{D5CDD505-2E9C-101B-9397-08002B2CF9AE}" pid="8" name="_ExtendedDescription">
    <vt:lpwstr/>
  </property>
  <property fmtid="{D5CDD505-2E9C-101B-9397-08002B2CF9AE}" pid="9" name="SharedWithUsers">
    <vt:lpwstr/>
  </property>
  <property fmtid="{D5CDD505-2E9C-101B-9397-08002B2CF9AE}" pid="10" name="TriggerFlowInfo">
    <vt:lpwstr/>
  </property>
  <property fmtid="{D5CDD505-2E9C-101B-9397-08002B2CF9AE}" pid="11" name="ComplianceAssetId">
    <vt:lpwstr/>
  </property>
  <property fmtid="{D5CDD505-2E9C-101B-9397-08002B2CF9AE}" pid="12" name="TemplateUrl">
    <vt:lpwstr/>
  </property>
</Properties>
</file>